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940"/>
  </bookViews>
  <sheets>
    <sheet name="拖欠明细" sheetId="4" r:id="rId1"/>
    <sheet name="工资表" sheetId="3" r:id="rId2"/>
  </sheets>
  <calcPr calcId="114210"/>
</workbook>
</file>

<file path=xl/calcChain.xml><?xml version="1.0" encoding="utf-8"?>
<calcChain xmlns="http://schemas.openxmlformats.org/spreadsheetml/2006/main">
  <c r="V10" i="4"/>
  <c r="V9"/>
  <c r="O5"/>
  <c r="R5"/>
  <c r="S5"/>
  <c r="V5"/>
  <c r="O6"/>
  <c r="O7"/>
  <c r="O8"/>
  <c r="O9"/>
  <c r="R9"/>
  <c r="S9"/>
  <c r="O10"/>
  <c r="Q63" i="3"/>
  <c r="O63"/>
  <c r="N63"/>
  <c r="M63"/>
  <c r="L63"/>
  <c r="K63"/>
  <c r="I63"/>
  <c r="H63"/>
  <c r="G63"/>
  <c r="F63"/>
  <c r="E63"/>
  <c r="D63"/>
  <c r="C63"/>
  <c r="J55"/>
  <c r="P55"/>
  <c r="O47"/>
  <c r="N47"/>
  <c r="M47"/>
  <c r="L47"/>
  <c r="K47"/>
  <c r="I47"/>
  <c r="G47"/>
  <c r="F47"/>
  <c r="E47"/>
  <c r="D47"/>
  <c r="C47"/>
  <c r="H47"/>
  <c r="O31"/>
  <c r="N31"/>
  <c r="M31"/>
  <c r="L31"/>
  <c r="K31"/>
  <c r="I31"/>
  <c r="G31"/>
  <c r="F31"/>
  <c r="E31"/>
  <c r="D31"/>
  <c r="C31"/>
  <c r="J30"/>
  <c r="J29"/>
  <c r="P28"/>
  <c r="Q28"/>
  <c r="J28"/>
  <c r="H27"/>
  <c r="J27"/>
  <c r="P27"/>
  <c r="J26"/>
  <c r="P26"/>
  <c r="H26"/>
  <c r="H25"/>
  <c r="J25"/>
  <c r="P25"/>
  <c r="J24"/>
  <c r="P24"/>
  <c r="H24"/>
  <c r="H23"/>
  <c r="J23"/>
  <c r="R14"/>
  <c r="Q14"/>
  <c r="P14"/>
  <c r="O14"/>
  <c r="M14"/>
  <c r="L14"/>
  <c r="K14"/>
  <c r="H14"/>
  <c r="J14"/>
  <c r="D14"/>
  <c r="J13"/>
  <c r="G14"/>
  <c r="F14"/>
  <c r="J12"/>
  <c r="E14"/>
  <c r="C11" i="4"/>
  <c r="I14" i="3"/>
  <c r="N14"/>
  <c r="J11"/>
  <c r="P11"/>
  <c r="Q11"/>
  <c r="H10"/>
  <c r="J10"/>
  <c r="P10"/>
  <c r="H9"/>
  <c r="J9"/>
  <c r="P9"/>
  <c r="C14"/>
  <c r="H8"/>
  <c r="J8"/>
  <c r="P8"/>
  <c r="H7"/>
  <c r="J7"/>
  <c r="P7"/>
  <c r="H6"/>
  <c r="J6"/>
  <c r="P6"/>
  <c r="R7" i="4"/>
  <c r="V7"/>
  <c r="R6"/>
  <c r="S6"/>
  <c r="V6"/>
  <c r="V11"/>
  <c r="R8"/>
  <c r="S8"/>
  <c r="V8"/>
  <c r="R10"/>
  <c r="S10"/>
  <c r="P63" i="3"/>
  <c r="R55"/>
  <c r="R63"/>
  <c r="J63"/>
  <c r="J39"/>
  <c r="J47"/>
  <c r="Q25"/>
  <c r="R25"/>
  <c r="Q26"/>
  <c r="R26"/>
  <c r="J31"/>
  <c r="P23"/>
  <c r="Q24"/>
  <c r="R24"/>
  <c r="Q27"/>
  <c r="R27"/>
  <c r="R28"/>
  <c r="H31"/>
  <c r="O11" i="4"/>
  <c r="Q10" i="3"/>
  <c r="R10"/>
  <c r="Q9"/>
  <c r="R9"/>
  <c r="R11"/>
  <c r="Q6"/>
  <c r="Q8"/>
  <c r="R8"/>
  <c r="Q7"/>
  <c r="R7"/>
  <c r="R11" i="4"/>
  <c r="P39" i="3"/>
  <c r="Q47"/>
  <c r="Q23"/>
  <c r="Q31"/>
  <c r="P31"/>
  <c r="R23"/>
  <c r="R31"/>
  <c r="R6"/>
  <c r="P47"/>
  <c r="R39"/>
  <c r="R47"/>
</calcChain>
</file>

<file path=xl/comments1.xml><?xml version="1.0" encoding="utf-8"?>
<comments xmlns="http://schemas.openxmlformats.org/spreadsheetml/2006/main">
  <authors>
    <author>作者</author>
  </authors>
  <commentList>
    <comment ref="E5" authorId="0">
      <text>
        <r>
          <rPr>
            <sz val="9"/>
            <rFont val="宋体"/>
            <charset val="134"/>
          </rPr>
          <t>工资标准的15%</t>
        </r>
      </text>
    </comment>
    <comment ref="F5" authorId="0">
      <text>
        <r>
          <rPr>
            <sz val="9"/>
            <rFont val="宋体"/>
            <charset val="134"/>
          </rPr>
          <t>双薪直接含在加班工资中</t>
        </r>
      </text>
    </comment>
    <comment ref="G5" authorId="0">
      <text>
        <r>
          <rPr>
            <sz val="9"/>
            <rFont val="宋体"/>
            <charset val="134"/>
          </rPr>
          <t>工资标准的20%</t>
        </r>
      </text>
    </comment>
    <comment ref="H5" authorId="0">
      <text>
        <r>
          <rPr>
            <sz val="9"/>
            <rFont val="宋体"/>
            <charset val="134"/>
          </rPr>
          <t>工资剩余部分</t>
        </r>
      </text>
    </comment>
    <comment ref="E22" authorId="0">
      <text>
        <r>
          <rPr>
            <sz val="9"/>
            <rFont val="宋体"/>
            <charset val="134"/>
          </rPr>
          <t>工资标准的15%</t>
        </r>
      </text>
    </comment>
    <comment ref="F22" authorId="0">
      <text>
        <r>
          <rPr>
            <sz val="9"/>
            <rFont val="宋体"/>
            <charset val="134"/>
          </rPr>
          <t>双薪直接含在加班工资中</t>
        </r>
      </text>
    </comment>
    <comment ref="G22" authorId="0">
      <text>
        <r>
          <rPr>
            <sz val="9"/>
            <rFont val="宋体"/>
            <charset val="134"/>
          </rPr>
          <t>工资标准的20%</t>
        </r>
      </text>
    </comment>
    <comment ref="H22" authorId="0">
      <text>
        <r>
          <rPr>
            <sz val="9"/>
            <rFont val="宋体"/>
            <charset val="134"/>
          </rPr>
          <t>工资剩余部分</t>
        </r>
      </text>
    </comment>
    <comment ref="E38" authorId="0">
      <text>
        <r>
          <rPr>
            <sz val="9"/>
            <rFont val="宋体"/>
            <charset val="134"/>
          </rPr>
          <t>工资标准的15%</t>
        </r>
      </text>
    </comment>
    <comment ref="F38" authorId="0">
      <text>
        <r>
          <rPr>
            <sz val="9"/>
            <rFont val="宋体"/>
            <charset val="134"/>
          </rPr>
          <t>双薪直接含在加班工资中</t>
        </r>
      </text>
    </comment>
    <comment ref="G38" authorId="0">
      <text>
        <r>
          <rPr>
            <sz val="9"/>
            <rFont val="宋体"/>
            <charset val="134"/>
          </rPr>
          <t>工资标准的20%</t>
        </r>
      </text>
    </comment>
    <comment ref="H38" authorId="0">
      <text>
        <r>
          <rPr>
            <sz val="9"/>
            <rFont val="宋体"/>
            <charset val="134"/>
          </rPr>
          <t>工资剩余部分</t>
        </r>
      </text>
    </comment>
    <comment ref="E54" authorId="0">
      <text>
        <r>
          <rPr>
            <sz val="9"/>
            <rFont val="宋体"/>
            <charset val="134"/>
          </rPr>
          <t>工资标准的15%</t>
        </r>
      </text>
    </comment>
    <comment ref="F54" authorId="0">
      <text>
        <r>
          <rPr>
            <sz val="9"/>
            <rFont val="宋体"/>
            <charset val="134"/>
          </rPr>
          <t>双薪直接含在加班工资中</t>
        </r>
      </text>
    </comment>
    <comment ref="G54" authorId="0">
      <text>
        <r>
          <rPr>
            <sz val="9"/>
            <rFont val="宋体"/>
            <charset val="134"/>
          </rPr>
          <t>工资标准的20%</t>
        </r>
      </text>
    </comment>
    <comment ref="H54" authorId="0">
      <text>
        <r>
          <rPr>
            <sz val="9"/>
            <rFont val="宋体"/>
            <charset val="134"/>
          </rPr>
          <t>工资剩余部分</t>
        </r>
      </text>
    </comment>
  </commentList>
</comments>
</file>

<file path=xl/sharedStrings.xml><?xml version="1.0" encoding="utf-8"?>
<sst xmlns="http://schemas.openxmlformats.org/spreadsheetml/2006/main" count="158" uniqueCount="65">
  <si>
    <t>姓名</t>
  </si>
  <si>
    <t>许二洋</t>
  </si>
  <si>
    <t>马国卿</t>
  </si>
  <si>
    <t>谢晓娅</t>
  </si>
  <si>
    <t>徐爱琴</t>
  </si>
  <si>
    <t>吕天河</t>
  </si>
  <si>
    <t>张彩凝</t>
  </si>
  <si>
    <t>审核：</t>
  </si>
  <si>
    <t>序号</t>
  </si>
  <si>
    <t>标准工资</t>
  </si>
  <si>
    <t>基本工资</t>
  </si>
  <si>
    <t>应加数</t>
  </si>
  <si>
    <t>应发工资</t>
  </si>
  <si>
    <t>代扣数</t>
  </si>
  <si>
    <t>工资小计</t>
  </si>
  <si>
    <t>代扣个人所得税</t>
  </si>
  <si>
    <t>实发金额</t>
  </si>
  <si>
    <t>解除合同经济补偿金</t>
  </si>
  <si>
    <t>加班工资</t>
  </si>
  <si>
    <t>竞业限制补偿金</t>
  </si>
  <si>
    <t>绩效工资（奖金）</t>
  </si>
  <si>
    <t>浮动</t>
  </si>
  <si>
    <t>养老金</t>
  </si>
  <si>
    <t>医疗金</t>
  </si>
  <si>
    <t>失业金</t>
  </si>
  <si>
    <t>大病金</t>
  </si>
  <si>
    <t>住房公积金</t>
  </si>
  <si>
    <t>合计</t>
  </si>
  <si>
    <t>财务经理：</t>
  </si>
  <si>
    <t>河南九头崖集团平商业连锁有限公司员工工资表（2016年8月份工资）</t>
    <phoneticPr fontId="26" type="noConversion"/>
  </si>
  <si>
    <t>部门：供应链生鲜</t>
    <phoneticPr fontId="26" type="noConversion"/>
  </si>
  <si>
    <t>制表：许二洋</t>
    <phoneticPr fontId="26" type="noConversion"/>
  </si>
  <si>
    <t>姓名</t>
    <phoneticPr fontId="26" type="noConversion"/>
  </si>
  <si>
    <t>2月</t>
    <phoneticPr fontId="26" type="noConversion"/>
  </si>
  <si>
    <t>3月</t>
  </si>
  <si>
    <t>4月</t>
  </si>
  <si>
    <t>5月</t>
  </si>
  <si>
    <t>6月</t>
  </si>
  <si>
    <t>7月</t>
  </si>
  <si>
    <t>8月</t>
  </si>
  <si>
    <t>9月</t>
  </si>
  <si>
    <t>曲小昭</t>
    <phoneticPr fontId="26" type="noConversion"/>
  </si>
  <si>
    <t>李梦远</t>
    <phoneticPr fontId="26" type="noConversion"/>
  </si>
  <si>
    <t>河南九头崖集团平商业连锁有限公司员工工资表（2016年9月份工资）</t>
    <phoneticPr fontId="26" type="noConversion"/>
  </si>
  <si>
    <t>河南九头崖集团平商业连锁有限公司员工工资表（2016年8月份工资）</t>
    <phoneticPr fontId="26" type="noConversion"/>
  </si>
  <si>
    <t>杨军卫</t>
    <phoneticPr fontId="26" type="noConversion"/>
  </si>
  <si>
    <t>赵冬梅</t>
    <phoneticPr fontId="26" type="noConversion"/>
  </si>
  <si>
    <t>制表：许二洋</t>
    <phoneticPr fontId="26" type="noConversion"/>
  </si>
  <si>
    <t>实发总合计</t>
    <phoneticPr fontId="26" type="noConversion"/>
  </si>
  <si>
    <t>平均工资</t>
    <phoneticPr fontId="26" type="noConversion"/>
  </si>
  <si>
    <t>入职时间</t>
    <phoneticPr fontId="26" type="noConversion"/>
  </si>
  <si>
    <t>工作年限</t>
    <phoneticPr fontId="26" type="noConversion"/>
  </si>
  <si>
    <t>补偿金</t>
    <phoneticPr fontId="26" type="noConversion"/>
  </si>
  <si>
    <t>2016-4</t>
    <phoneticPr fontId="26" type="noConversion"/>
  </si>
  <si>
    <t>2000-11</t>
    <phoneticPr fontId="26" type="noConversion"/>
  </si>
  <si>
    <t>2000年9月</t>
    <phoneticPr fontId="26" type="noConversion"/>
  </si>
  <si>
    <r>
      <t>2001</t>
    </r>
    <r>
      <rPr>
        <sz val="10"/>
        <rFont val="宋体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charset val="134"/>
      </rPr>
      <t>月</t>
    </r>
    <phoneticPr fontId="26" type="noConversion"/>
  </si>
  <si>
    <t>2011-9</t>
    <phoneticPr fontId="26" type="noConversion"/>
  </si>
  <si>
    <t>1999-11待查</t>
    <phoneticPr fontId="26" type="noConversion"/>
  </si>
  <si>
    <t>序号</t>
    <phoneticPr fontId="26" type="noConversion"/>
  </si>
  <si>
    <t>2015-10</t>
    <phoneticPr fontId="26" type="noConversion"/>
  </si>
  <si>
    <t>生鲜采购部经济补偿金明细表</t>
    <phoneticPr fontId="26" type="noConversion"/>
  </si>
  <si>
    <t>2015-12</t>
    <phoneticPr fontId="26" type="noConversion"/>
  </si>
  <si>
    <t>2016-1</t>
    <phoneticPr fontId="26" type="noConversion"/>
  </si>
  <si>
    <t>除2015年10月外实发合计</t>
    <phoneticPr fontId="26" type="noConversion"/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</si>
</sst>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0.00_);[Red]\(0.00\)"/>
    <numFmt numFmtId="178" formatCode="0_ "/>
    <numFmt numFmtId="179" formatCode="0_);[Red]\(0\)"/>
    <numFmt numFmtId="180" formatCode="0;[Red]0"/>
    <numFmt numFmtId="181" formatCode="0.00_ "/>
  </numFmts>
  <fonts count="31"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sz val="10"/>
      <name val="Arial"/>
      <family val="2"/>
    </font>
    <font>
      <sz val="9"/>
      <name val="Arial"/>
      <family val="2"/>
    </font>
    <font>
      <b/>
      <sz val="9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5" fillId="3" borderId="8" applyNumberFormat="0" applyFont="0" applyAlignment="0" applyProtection="0">
      <alignment vertical="center"/>
    </xf>
  </cellStyleXfs>
  <cellXfs count="88">
    <xf numFmtId="0" fontId="0" fillId="0" borderId="0" xfId="0" applyAlignment="1"/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178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/>
    <xf numFmtId="177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/>
    </xf>
    <xf numFmtId="178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177" fontId="2" fillId="0" borderId="9" xfId="0" applyNumberFormat="1" applyFont="1" applyFill="1" applyBorder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49" fontId="2" fillId="0" borderId="9" xfId="0" applyNumberFormat="1" applyFont="1" applyFill="1" applyBorder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>
      <alignment vertical="center"/>
    </xf>
    <xf numFmtId="49" fontId="2" fillId="0" borderId="0" xfId="0" applyNumberFormat="1" applyFont="1" applyFill="1" applyAlignment="1"/>
    <xf numFmtId="49" fontId="3" fillId="0" borderId="0" xfId="0" applyNumberFormat="1" applyFont="1" applyFill="1" applyAlignment="1"/>
    <xf numFmtId="181" fontId="3" fillId="0" borderId="0" xfId="0" applyNumberFormat="1" applyFont="1" applyFill="1" applyAlignment="1"/>
    <xf numFmtId="0" fontId="0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2" fillId="4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3" xfId="26"/>
    <cellStyle name="常规 4" xfId="27"/>
    <cellStyle name="常规 5" xfId="28"/>
    <cellStyle name="好 2" xfId="29"/>
    <cellStyle name="汇总 2" xfId="30"/>
    <cellStyle name="计算 2" xfId="31"/>
    <cellStyle name="检查单元格 2" xfId="32"/>
    <cellStyle name="解释性文本 2" xfId="33"/>
    <cellStyle name="警告文本 2" xfId="34"/>
    <cellStyle name="链接单元格 2" xfId="35"/>
    <cellStyle name="千位分隔 2" xfId="36"/>
    <cellStyle name="强调文字颜色 1 2" xfId="37"/>
    <cellStyle name="强调文字颜色 2 2" xfId="38"/>
    <cellStyle name="强调文字颜色 3 2" xfId="39"/>
    <cellStyle name="强调文字颜色 4 2" xfId="40"/>
    <cellStyle name="强调文字颜色 5 2" xfId="41"/>
    <cellStyle name="强调文字颜色 6 2" xfId="42"/>
    <cellStyle name="适中 2" xfId="43"/>
    <cellStyle name="输出 2" xfId="44"/>
    <cellStyle name="输入 2" xfId="45"/>
    <cellStyle name="注释 2" xfId="4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>
      <selection activeCell="W16" sqref="W16"/>
    </sheetView>
  </sheetViews>
  <sheetFormatPr defaultColWidth="10.42578125" defaultRowHeight="12.75"/>
  <cols>
    <col min="1" max="1" width="3.140625" style="2" customWidth="1"/>
    <col min="2" max="2" width="6.140625" style="1" customWidth="1"/>
    <col min="3" max="3" width="8.5703125" style="3" hidden="1" customWidth="1"/>
    <col min="4" max="4" width="0.140625" style="3" hidden="1" customWidth="1"/>
    <col min="5" max="5" width="7.7109375" style="8" customWidth="1"/>
    <col min="6" max="6" width="8.140625" style="37" customWidth="1"/>
    <col min="7" max="9" width="7.5703125" style="37" customWidth="1"/>
    <col min="10" max="10" width="8.5703125" style="8" customWidth="1"/>
    <col min="11" max="11" width="8.85546875" style="8" customWidth="1"/>
    <col min="12" max="12" width="8.85546875" style="9" customWidth="1"/>
    <col min="13" max="13" width="9.85546875" style="9" customWidth="1"/>
    <col min="14" max="14" width="8.7109375" style="8" customWidth="1"/>
    <col min="15" max="15" width="9.5703125" style="10" customWidth="1"/>
    <col min="16" max="16" width="10.42578125" style="11" hidden="1" customWidth="1"/>
    <col min="17" max="17" width="10.28515625" style="11" customWidth="1"/>
    <col min="18" max="18" width="8.5703125" style="11" customWidth="1"/>
    <col min="19" max="19" width="9" style="11" customWidth="1"/>
    <col min="20" max="20" width="9.42578125" style="11" customWidth="1"/>
    <col min="21" max="21" width="4.85546875" style="11" customWidth="1"/>
    <col min="22" max="22" width="8.28515625" style="11" customWidth="1"/>
    <col min="23" max="16384" width="10.42578125" style="11"/>
  </cols>
  <sheetData>
    <row r="1" spans="1:25" s="1" customFormat="1" ht="6.75" customHeight="1">
      <c r="A1" s="11"/>
      <c r="B1" s="11"/>
      <c r="C1" s="19"/>
      <c r="D1" s="19"/>
      <c r="E1" s="10"/>
      <c r="F1" s="10"/>
      <c r="G1" s="10"/>
      <c r="H1" s="10"/>
      <c r="I1" s="10"/>
      <c r="J1" s="10"/>
      <c r="K1" s="35"/>
      <c r="L1" s="10"/>
      <c r="M1" s="10"/>
      <c r="N1" s="10"/>
      <c r="O1" s="10"/>
    </row>
    <row r="2" spans="1:25" s="1" customFormat="1" ht="6.75" customHeight="1">
      <c r="A2" s="11"/>
      <c r="B2" s="11"/>
      <c r="C2" s="19"/>
      <c r="D2" s="19"/>
      <c r="E2" s="10"/>
      <c r="F2" s="10"/>
      <c r="G2" s="10"/>
      <c r="H2" s="10"/>
      <c r="I2" s="10"/>
      <c r="J2" s="10"/>
      <c r="K2" s="35"/>
      <c r="L2" s="10"/>
      <c r="M2" s="10"/>
      <c r="N2" s="10"/>
      <c r="O2" s="10"/>
    </row>
    <row r="3" spans="1:25" ht="36" customHeight="1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5" s="67" customFormat="1" ht="35.1" customHeight="1">
      <c r="A4" s="38" t="s">
        <v>59</v>
      </c>
      <c r="B4" s="38" t="s">
        <v>32</v>
      </c>
      <c r="C4" s="38"/>
      <c r="D4" s="38"/>
      <c r="E4" s="70" t="s">
        <v>62</v>
      </c>
      <c r="F4" s="70" t="s">
        <v>63</v>
      </c>
      <c r="G4" s="39" t="s">
        <v>33</v>
      </c>
      <c r="H4" s="39" t="s">
        <v>34</v>
      </c>
      <c r="I4" s="39" t="s">
        <v>35</v>
      </c>
      <c r="J4" s="39" t="s">
        <v>36</v>
      </c>
      <c r="K4" s="39" t="s">
        <v>37</v>
      </c>
      <c r="L4" s="39" t="s">
        <v>38</v>
      </c>
      <c r="M4" s="39" t="s">
        <v>39</v>
      </c>
      <c r="N4" s="39" t="s">
        <v>40</v>
      </c>
      <c r="O4" s="39" t="s">
        <v>64</v>
      </c>
      <c r="Q4" s="69" t="s">
        <v>60</v>
      </c>
      <c r="R4" s="68" t="s">
        <v>48</v>
      </c>
      <c r="S4" s="68" t="s">
        <v>49</v>
      </c>
      <c r="T4" s="13" t="s">
        <v>50</v>
      </c>
      <c r="U4" s="13" t="s">
        <v>51</v>
      </c>
      <c r="V4" s="13" t="s">
        <v>52</v>
      </c>
    </row>
    <row r="5" spans="1:25" ht="35.1" customHeight="1">
      <c r="A5" s="17">
        <v>1</v>
      </c>
      <c r="B5" s="21" t="s">
        <v>2</v>
      </c>
      <c r="C5" s="15">
        <v>6000</v>
      </c>
      <c r="D5" s="15"/>
      <c r="E5" s="36">
        <v>5218</v>
      </c>
      <c r="F5" s="27">
        <v>5422.3</v>
      </c>
      <c r="G5" s="36">
        <v>5254.9</v>
      </c>
      <c r="H5" s="27">
        <v>4361.3999999999996</v>
      </c>
      <c r="I5" s="36">
        <v>5664.2</v>
      </c>
      <c r="J5" s="27">
        <v>5458.3</v>
      </c>
      <c r="K5" s="27">
        <v>5545.6</v>
      </c>
      <c r="L5" s="27">
        <v>5545.63</v>
      </c>
      <c r="M5" s="27">
        <v>5545.63</v>
      </c>
      <c r="N5" s="27">
        <v>5545.63</v>
      </c>
      <c r="O5" s="27">
        <f t="shared" ref="O5:O10" si="0">E5+F5+G5+H5+I5+J5+K5+L5+M5+N5</f>
        <v>53561.589999999989</v>
      </c>
      <c r="Q5" s="43">
        <v>4508.28</v>
      </c>
      <c r="R5" s="49">
        <f>SUM(O5+Q5)</f>
        <v>58069.869999999988</v>
      </c>
      <c r="S5" s="49">
        <f>R5/11</f>
        <v>5279.0790909090902</v>
      </c>
      <c r="T5" s="75" t="s">
        <v>56</v>
      </c>
      <c r="U5" s="57">
        <v>9.5</v>
      </c>
      <c r="V5" s="49">
        <f t="shared" ref="V5:V10" si="1">S5*U5</f>
        <v>50151.251363636358</v>
      </c>
    </row>
    <row r="6" spans="1:25" s="1" customFormat="1" ht="35.1" customHeight="1">
      <c r="A6" s="17">
        <v>2</v>
      </c>
      <c r="B6" s="20" t="s">
        <v>3</v>
      </c>
      <c r="C6" s="15">
        <v>6000</v>
      </c>
      <c r="D6" s="15"/>
      <c r="E6" s="36">
        <v>4984.8999999999996</v>
      </c>
      <c r="F6" s="36">
        <v>6962.2</v>
      </c>
      <c r="G6" s="36">
        <v>5866.9</v>
      </c>
      <c r="H6" s="36">
        <v>4361.3999999999996</v>
      </c>
      <c r="I6" s="36">
        <v>5754.2</v>
      </c>
      <c r="J6" s="27">
        <v>5371</v>
      </c>
      <c r="K6" s="27">
        <v>5545.6</v>
      </c>
      <c r="L6" s="27">
        <v>5545.63</v>
      </c>
      <c r="M6" s="27">
        <v>5545.63</v>
      </c>
      <c r="N6" s="27">
        <v>5545.63</v>
      </c>
      <c r="O6" s="27">
        <f t="shared" si="0"/>
        <v>55483.09</v>
      </c>
      <c r="Q6" s="43">
        <v>4036.86</v>
      </c>
      <c r="R6" s="42">
        <f>SUM(O6+Q6)</f>
        <v>59519.95</v>
      </c>
      <c r="S6" s="52">
        <f>R6/11</f>
        <v>5410.9045454545449</v>
      </c>
      <c r="T6" s="42" t="s">
        <v>58</v>
      </c>
      <c r="U6" s="17">
        <v>18</v>
      </c>
      <c r="V6" s="49">
        <f t="shared" si="1"/>
        <v>97396.2818181818</v>
      </c>
    </row>
    <row r="7" spans="1:25" s="1" customFormat="1" ht="35.1" customHeight="1">
      <c r="A7" s="17">
        <v>3</v>
      </c>
      <c r="B7" s="40" t="s">
        <v>4</v>
      </c>
      <c r="C7" s="41">
        <v>15000</v>
      </c>
      <c r="D7" s="41"/>
      <c r="E7" s="36"/>
      <c r="F7" s="27"/>
      <c r="G7" s="36"/>
      <c r="H7" s="27"/>
      <c r="I7" s="36">
        <v>2000</v>
      </c>
      <c r="J7" s="27">
        <v>13130</v>
      </c>
      <c r="K7" s="27">
        <v>12872.2</v>
      </c>
      <c r="L7" s="27">
        <v>12872.2</v>
      </c>
      <c r="M7" s="27">
        <v>12872.2</v>
      </c>
      <c r="N7" s="27">
        <v>12872.2</v>
      </c>
      <c r="O7" s="27">
        <f t="shared" si="0"/>
        <v>66618.8</v>
      </c>
      <c r="Q7" s="44"/>
      <c r="R7" s="36">
        <f>O7</f>
        <v>66618.8</v>
      </c>
      <c r="S7" s="17">
        <v>11544</v>
      </c>
      <c r="T7" s="42" t="s">
        <v>53</v>
      </c>
      <c r="U7" s="17">
        <v>1.5</v>
      </c>
      <c r="V7" s="49">
        <f t="shared" si="1"/>
        <v>17316</v>
      </c>
      <c r="Y7" s="71"/>
    </row>
    <row r="8" spans="1:25" s="1" customFormat="1" ht="35.1" customHeight="1">
      <c r="A8" s="17">
        <v>4</v>
      </c>
      <c r="B8" s="40" t="s">
        <v>5</v>
      </c>
      <c r="C8" s="41">
        <v>8000</v>
      </c>
      <c r="D8" s="41"/>
      <c r="E8" s="36"/>
      <c r="F8" s="27"/>
      <c r="G8" s="36"/>
      <c r="H8" s="27"/>
      <c r="I8" s="36">
        <v>800</v>
      </c>
      <c r="J8" s="27">
        <v>7655</v>
      </c>
      <c r="K8" s="27">
        <v>7345.6</v>
      </c>
      <c r="L8" s="27">
        <v>7345.63</v>
      </c>
      <c r="M8" s="27">
        <v>7345.63</v>
      </c>
      <c r="N8" s="27">
        <v>7345.63</v>
      </c>
      <c r="O8" s="27">
        <f t="shared" si="0"/>
        <v>37837.49</v>
      </c>
      <c r="Q8" s="44"/>
      <c r="R8" s="36">
        <f>O8</f>
        <v>37837.49</v>
      </c>
      <c r="S8" s="52">
        <f>R8/5</f>
        <v>7567.4979999999996</v>
      </c>
      <c r="T8" s="42" t="s">
        <v>54</v>
      </c>
      <c r="U8" s="17">
        <v>16</v>
      </c>
      <c r="V8" s="49">
        <f t="shared" si="1"/>
        <v>121079.96799999999</v>
      </c>
      <c r="Y8" s="73"/>
    </row>
    <row r="9" spans="1:25" s="1" customFormat="1" ht="35.1" customHeight="1">
      <c r="A9" s="17">
        <v>5</v>
      </c>
      <c r="B9" s="40" t="s">
        <v>6</v>
      </c>
      <c r="C9" s="41">
        <v>6000</v>
      </c>
      <c r="D9" s="41"/>
      <c r="E9" s="36"/>
      <c r="F9" s="27"/>
      <c r="G9" s="36"/>
      <c r="H9" s="27">
        <v>6028.3</v>
      </c>
      <c r="I9" s="36">
        <v>6028.3</v>
      </c>
      <c r="J9" s="27">
        <v>5545.6</v>
      </c>
      <c r="K9" s="27">
        <v>5545.6</v>
      </c>
      <c r="L9" s="27">
        <v>5545.63</v>
      </c>
      <c r="M9" s="27">
        <v>5545.63</v>
      </c>
      <c r="N9" s="27">
        <v>5545.63</v>
      </c>
      <c r="O9" s="47">
        <f t="shared" si="0"/>
        <v>39784.69</v>
      </c>
      <c r="Q9" s="48"/>
      <c r="R9" s="50">
        <f>O9</f>
        <v>39784.69</v>
      </c>
      <c r="S9" s="51">
        <f>R9/7</f>
        <v>5683.5271428571432</v>
      </c>
      <c r="T9" s="42" t="s">
        <v>55</v>
      </c>
      <c r="U9" s="17">
        <v>17</v>
      </c>
      <c r="V9" s="17">
        <f t="shared" si="1"/>
        <v>96619.961428571434</v>
      </c>
      <c r="Y9" s="72"/>
    </row>
    <row r="10" spans="1:25" s="1" customFormat="1" ht="35.1" customHeight="1">
      <c r="A10" s="17">
        <v>6</v>
      </c>
      <c r="B10" s="40" t="s">
        <v>46</v>
      </c>
      <c r="C10" s="41"/>
      <c r="D10" s="41"/>
      <c r="E10" s="36"/>
      <c r="F10" s="27"/>
      <c r="G10" s="36"/>
      <c r="H10" s="27"/>
      <c r="I10" s="36"/>
      <c r="J10" s="27">
        <v>2068.3000000000002</v>
      </c>
      <c r="K10" s="27">
        <v>1148.3</v>
      </c>
      <c r="L10" s="27"/>
      <c r="M10" s="27"/>
      <c r="N10" s="27"/>
      <c r="O10" s="27">
        <f t="shared" si="0"/>
        <v>3216.6000000000004</v>
      </c>
      <c r="P10" s="45"/>
      <c r="Q10" s="42"/>
      <c r="R10" s="36">
        <f>O10</f>
        <v>3216.6000000000004</v>
      </c>
      <c r="S10" s="17">
        <f>R10/2</f>
        <v>1608.3000000000002</v>
      </c>
      <c r="T10" s="42" t="s">
        <v>57</v>
      </c>
      <c r="U10" s="17">
        <v>6</v>
      </c>
      <c r="V10" s="17">
        <f t="shared" si="1"/>
        <v>9649.8000000000011</v>
      </c>
      <c r="Y10" s="72"/>
    </row>
    <row r="11" spans="1:25" s="1" customFormat="1" ht="35.1" customHeight="1">
      <c r="A11" s="78" t="s">
        <v>27</v>
      </c>
      <c r="B11" s="78"/>
      <c r="C11" s="16">
        <f>SUM(C5:C6)</f>
        <v>12000</v>
      </c>
      <c r="D11" s="1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>SUM(O5:O10)</f>
        <v>256502.25999999998</v>
      </c>
      <c r="P11" s="45"/>
      <c r="Q11" s="45"/>
      <c r="R11" s="46">
        <f>SUM(R5:R10)</f>
        <v>265047.39999999997</v>
      </c>
      <c r="S11" s="45"/>
      <c r="T11" s="42"/>
      <c r="U11" s="17"/>
      <c r="V11" s="42">
        <f>SUM(V5:V10)</f>
        <v>392213.26261038956</v>
      </c>
    </row>
    <row r="12" spans="1:25" s="1" customFormat="1" ht="36.75" customHeight="1">
      <c r="A12" s="79" t="s">
        <v>28</v>
      </c>
      <c r="B12" s="79"/>
      <c r="C12" s="79"/>
      <c r="D12" s="79"/>
      <c r="E12" s="79"/>
      <c r="F12" s="79"/>
      <c r="G12" s="79"/>
      <c r="H12" s="79"/>
      <c r="I12" s="27"/>
      <c r="J12" s="80" t="s">
        <v>7</v>
      </c>
      <c r="K12" s="80"/>
      <c r="L12" s="80"/>
      <c r="M12" s="80"/>
      <c r="N12" s="80"/>
      <c r="O12" s="58" t="s">
        <v>47</v>
      </c>
      <c r="P12" s="45"/>
      <c r="Q12" s="45"/>
      <c r="R12" s="45"/>
      <c r="S12" s="45"/>
      <c r="T12" s="42"/>
      <c r="U12" s="17"/>
      <c r="V12" s="17"/>
    </row>
    <row r="13" spans="1:25" s="1" customFormat="1" ht="17.25" customHeight="1">
      <c r="A13" s="22"/>
      <c r="B13" s="22"/>
      <c r="C13" s="23"/>
      <c r="D13" s="2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25" ht="18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59"/>
      <c r="Q14" s="59"/>
      <c r="R14" s="59"/>
      <c r="S14" s="59"/>
      <c r="T14" s="59"/>
      <c r="U14" s="59"/>
      <c r="V14" s="59"/>
    </row>
    <row r="15" spans="1:25" ht="13.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2"/>
      <c r="S15" s="62"/>
      <c r="T15" s="62"/>
      <c r="U15" s="62"/>
      <c r="V15" s="61"/>
    </row>
    <row r="16" spans="1:25" ht="13.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74"/>
      <c r="R16" s="61"/>
      <c r="S16" s="64"/>
      <c r="T16" s="61"/>
      <c r="U16" s="61"/>
      <c r="V16" s="61"/>
    </row>
    <row r="17" spans="1:22" ht="13.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63"/>
      <c r="R17" s="65"/>
      <c r="S17" s="64"/>
      <c r="T17" s="61"/>
      <c r="U17" s="61"/>
      <c r="V17" s="62"/>
    </row>
    <row r="18" spans="1:22" ht="13.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3"/>
      <c r="R18" s="65"/>
      <c r="S18" s="64"/>
      <c r="T18" s="61"/>
      <c r="U18" s="61"/>
      <c r="V18" s="61"/>
    </row>
    <row r="19" spans="1:22" ht="13.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3"/>
      <c r="R19" s="65"/>
      <c r="S19" s="64"/>
      <c r="T19" s="61"/>
      <c r="U19" s="61"/>
      <c r="V19" s="61"/>
    </row>
    <row r="20" spans="1:22" ht="13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3"/>
      <c r="R20" s="61"/>
      <c r="S20" s="66"/>
      <c r="T20" s="61"/>
      <c r="U20" s="61"/>
      <c r="V20" s="61"/>
    </row>
    <row r="25" spans="1:22">
      <c r="M25" s="54"/>
    </row>
    <row r="26" spans="1:22">
      <c r="M26" s="53"/>
    </row>
    <row r="27" spans="1:22">
      <c r="M27" s="56"/>
    </row>
    <row r="28" spans="1:22">
      <c r="M28" s="56"/>
    </row>
    <row r="29" spans="1:22">
      <c r="M29" s="55"/>
    </row>
  </sheetData>
  <mergeCells count="5">
    <mergeCell ref="A3:V3"/>
    <mergeCell ref="A14:O14"/>
    <mergeCell ref="A11:B11"/>
    <mergeCell ref="A12:H12"/>
    <mergeCell ref="J12:N12"/>
  </mergeCells>
  <phoneticPr fontId="26" type="noConversion"/>
  <pageMargins left="0.28999999999999998" right="0.34" top="0.75" bottom="0.75" header="0.3" footer="0.3"/>
  <pageSetup paperSize="9" orientation="landscape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workbookViewId="0">
      <selection activeCell="W9" sqref="W9"/>
    </sheetView>
  </sheetViews>
  <sheetFormatPr defaultColWidth="10.42578125" defaultRowHeight="12.75"/>
  <cols>
    <col min="1" max="1" width="2.42578125" style="2" customWidth="1"/>
    <col min="2" max="2" width="7.28515625" style="1" customWidth="1"/>
    <col min="3" max="3" width="8.5703125" style="3" hidden="1" customWidth="1"/>
    <col min="4" max="4" width="5.7109375" style="4" customWidth="1"/>
    <col min="5" max="5" width="6.140625" style="5" customWidth="1"/>
    <col min="6" max="6" width="5.5703125" style="5" customWidth="1"/>
    <col min="7" max="7" width="6.140625" style="6" customWidth="1"/>
    <col min="8" max="8" width="5.85546875" style="5" customWidth="1"/>
    <col min="9" max="9" width="2.42578125" style="7" hidden="1" customWidth="1"/>
    <col min="10" max="10" width="6.5703125" style="8" customWidth="1"/>
    <col min="11" max="11" width="7.85546875" style="9" customWidth="1"/>
    <col min="12" max="12" width="6.85546875" style="9" customWidth="1"/>
    <col min="13" max="13" width="6.7109375" style="8" customWidth="1"/>
    <col min="14" max="14" width="5.85546875" style="8" hidden="1" customWidth="1"/>
    <col min="15" max="15" width="7.7109375" style="8" customWidth="1"/>
    <col min="16" max="16" width="10.28515625" style="10" customWidth="1"/>
    <col min="17" max="17" width="8.5703125" style="10" customWidth="1"/>
    <col min="18" max="18" width="9" style="10" customWidth="1"/>
    <col min="19" max="19" width="10.42578125" style="11" hidden="1" customWidth="1"/>
    <col min="20" max="16384" width="10.42578125" style="11"/>
  </cols>
  <sheetData>
    <row r="1" spans="1:18" s="1" customFormat="1" ht="6.75" customHeight="1">
      <c r="A1" s="11"/>
      <c r="B1" s="11"/>
      <c r="C1" s="19"/>
      <c r="D1" s="11"/>
      <c r="E1" s="11"/>
      <c r="F1" s="11"/>
      <c r="G1" s="11"/>
      <c r="H1" s="11"/>
      <c r="I1" s="29"/>
      <c r="J1" s="30"/>
      <c r="K1" s="10"/>
      <c r="L1" s="10"/>
      <c r="M1" s="10"/>
      <c r="N1" s="10"/>
      <c r="O1" s="10"/>
      <c r="P1" s="10"/>
      <c r="Q1" s="10"/>
      <c r="R1" s="10"/>
    </row>
    <row r="2" spans="1:18" ht="18.75" customHeight="1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2.75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>
      <c r="A4" s="82" t="s">
        <v>8</v>
      </c>
      <c r="B4" s="83" t="s">
        <v>0</v>
      </c>
      <c r="C4" s="84" t="s">
        <v>9</v>
      </c>
      <c r="D4" s="81" t="s">
        <v>10</v>
      </c>
      <c r="E4" s="81" t="s">
        <v>11</v>
      </c>
      <c r="F4" s="81"/>
      <c r="G4" s="81"/>
      <c r="H4" s="81"/>
      <c r="I4" s="81"/>
      <c r="J4" s="81" t="s">
        <v>12</v>
      </c>
      <c r="K4" s="85" t="s">
        <v>13</v>
      </c>
      <c r="L4" s="85"/>
      <c r="M4" s="85"/>
      <c r="N4" s="85"/>
      <c r="O4" s="85"/>
      <c r="P4" s="85" t="s">
        <v>14</v>
      </c>
      <c r="Q4" s="85" t="s">
        <v>15</v>
      </c>
      <c r="R4" s="85" t="s">
        <v>16</v>
      </c>
    </row>
    <row r="5" spans="1:18" ht="31.5">
      <c r="A5" s="82"/>
      <c r="B5" s="83"/>
      <c r="C5" s="84"/>
      <c r="D5" s="81"/>
      <c r="E5" s="12" t="s">
        <v>17</v>
      </c>
      <c r="F5" s="12" t="s">
        <v>18</v>
      </c>
      <c r="G5" s="12" t="s">
        <v>19</v>
      </c>
      <c r="H5" s="12" t="s">
        <v>20</v>
      </c>
      <c r="I5" s="26" t="s">
        <v>21</v>
      </c>
      <c r="J5" s="81"/>
      <c r="K5" s="25" t="s">
        <v>22</v>
      </c>
      <c r="L5" s="25" t="s">
        <v>23</v>
      </c>
      <c r="M5" s="25" t="s">
        <v>24</v>
      </c>
      <c r="N5" s="25" t="s">
        <v>25</v>
      </c>
      <c r="O5" s="25" t="s">
        <v>26</v>
      </c>
      <c r="P5" s="85"/>
      <c r="Q5" s="85"/>
      <c r="R5" s="85"/>
    </row>
    <row r="6" spans="1:18">
      <c r="A6" s="17">
        <v>1</v>
      </c>
      <c r="B6" s="13" t="s">
        <v>1</v>
      </c>
      <c r="C6" s="15">
        <v>8000</v>
      </c>
      <c r="D6" s="16">
        <v>800</v>
      </c>
      <c r="E6" s="15">
        <v>900</v>
      </c>
      <c r="F6" s="16">
        <v>1000</v>
      </c>
      <c r="G6" s="15">
        <v>1200</v>
      </c>
      <c r="H6" s="16">
        <f>C6-D6-E6-G6-F6</f>
        <v>4100</v>
      </c>
      <c r="I6" s="24"/>
      <c r="J6" s="15">
        <f t="shared" ref="J6:J13" si="0">D6+E6+F6+G6+H6</f>
        <v>8000</v>
      </c>
      <c r="K6" s="27"/>
      <c r="L6" s="27"/>
      <c r="M6" s="27"/>
      <c r="N6" s="27"/>
      <c r="O6" s="27"/>
      <c r="P6" s="27">
        <f>J6-K6-L6-M6-O6-N6</f>
        <v>8000</v>
      </c>
      <c r="Q6" s="27">
        <f>(P6-3500)*0.1-105</f>
        <v>345</v>
      </c>
      <c r="R6" s="27">
        <f t="shared" ref="R6:R11" si="1">P6-Q6</f>
        <v>7655</v>
      </c>
    </row>
    <row r="7" spans="1:18">
      <c r="A7" s="17">
        <v>2</v>
      </c>
      <c r="B7" s="21" t="s">
        <v>2</v>
      </c>
      <c r="C7" s="15">
        <v>6000</v>
      </c>
      <c r="D7" s="16">
        <v>800</v>
      </c>
      <c r="E7" s="15">
        <v>900</v>
      </c>
      <c r="F7" s="16">
        <v>1000</v>
      </c>
      <c r="G7" s="15">
        <v>1200</v>
      </c>
      <c r="H7" s="16">
        <f>C7-D7-E7-G7-F7</f>
        <v>2100</v>
      </c>
      <c r="I7" s="24"/>
      <c r="J7" s="15">
        <f t="shared" si="0"/>
        <v>6000</v>
      </c>
      <c r="K7" s="27">
        <v>176.56</v>
      </c>
      <c r="L7" s="27">
        <v>44.14</v>
      </c>
      <c r="M7" s="27">
        <v>11.04</v>
      </c>
      <c r="N7" s="28"/>
      <c r="O7" s="27">
        <v>112</v>
      </c>
      <c r="P7" s="27">
        <f>J7-K7-L7-M7-O7-N7</f>
        <v>5656.2599999999993</v>
      </c>
      <c r="Q7" s="27">
        <f>(P7-3500)*0.1-105</f>
        <v>110.62599999999995</v>
      </c>
      <c r="R7" s="27">
        <f t="shared" si="1"/>
        <v>5545.6339999999991</v>
      </c>
    </row>
    <row r="8" spans="1:18" s="1" customFormat="1" ht="11.25">
      <c r="A8" s="17">
        <v>3</v>
      </c>
      <c r="B8" s="20" t="s">
        <v>3</v>
      </c>
      <c r="C8" s="15">
        <v>6000</v>
      </c>
      <c r="D8" s="16">
        <v>800</v>
      </c>
      <c r="E8" s="16">
        <v>600</v>
      </c>
      <c r="F8" s="16">
        <v>500</v>
      </c>
      <c r="G8" s="16">
        <v>800</v>
      </c>
      <c r="H8" s="16">
        <f>C8-D8-E8-G8-F8</f>
        <v>3300</v>
      </c>
      <c r="I8" s="24"/>
      <c r="J8" s="15">
        <f t="shared" si="0"/>
        <v>6000</v>
      </c>
      <c r="K8" s="27">
        <v>176.56</v>
      </c>
      <c r="L8" s="27">
        <v>44.14</v>
      </c>
      <c r="M8" s="27">
        <v>11.04</v>
      </c>
      <c r="N8" s="28"/>
      <c r="O8" s="27">
        <v>112</v>
      </c>
      <c r="P8" s="27">
        <f>J8-K8-L8-M8-O8-N8</f>
        <v>5656.2599999999993</v>
      </c>
      <c r="Q8" s="27">
        <f>(P8-3500)*0.1-105</f>
        <v>110.62599999999995</v>
      </c>
      <c r="R8" s="27">
        <f t="shared" si="1"/>
        <v>5545.6339999999991</v>
      </c>
    </row>
    <row r="9" spans="1:18" s="1" customFormat="1" ht="12">
      <c r="A9" s="17">
        <v>4</v>
      </c>
      <c r="B9" s="18" t="s">
        <v>4</v>
      </c>
      <c r="C9" s="14">
        <v>15000</v>
      </c>
      <c r="D9" s="16">
        <v>800</v>
      </c>
      <c r="E9" s="15">
        <v>900</v>
      </c>
      <c r="F9" s="16">
        <v>1000</v>
      </c>
      <c r="G9" s="15">
        <v>1200</v>
      </c>
      <c r="H9" s="16">
        <f>C9-D9-E9-G9-F9</f>
        <v>11100</v>
      </c>
      <c r="I9" s="24"/>
      <c r="J9" s="15">
        <f t="shared" si="0"/>
        <v>15000</v>
      </c>
      <c r="K9" s="27">
        <v>176.56</v>
      </c>
      <c r="L9" s="27">
        <v>44.14</v>
      </c>
      <c r="M9" s="27">
        <v>11.04</v>
      </c>
      <c r="N9" s="28"/>
      <c r="O9" s="27">
        <v>112</v>
      </c>
      <c r="P9" s="27">
        <f>J9-K9-L9-M9-O9</f>
        <v>14656.26</v>
      </c>
      <c r="Q9" s="27">
        <f>(P9-3500)*0.25-1005</f>
        <v>1784.0650000000001</v>
      </c>
      <c r="R9" s="27">
        <f t="shared" si="1"/>
        <v>12872.195</v>
      </c>
    </row>
    <row r="10" spans="1:18" s="1" customFormat="1" ht="12">
      <c r="A10" s="17">
        <v>5</v>
      </c>
      <c r="B10" s="18" t="s">
        <v>5</v>
      </c>
      <c r="C10" s="14">
        <v>8000</v>
      </c>
      <c r="D10" s="16">
        <v>800</v>
      </c>
      <c r="E10" s="15">
        <v>900</v>
      </c>
      <c r="F10" s="16">
        <v>1000</v>
      </c>
      <c r="G10" s="15">
        <v>1200</v>
      </c>
      <c r="H10" s="16">
        <f>C10-D10-E10-G10-F10</f>
        <v>4100</v>
      </c>
      <c r="I10" s="24"/>
      <c r="J10" s="15">
        <f t="shared" si="0"/>
        <v>8000</v>
      </c>
      <c r="K10" s="27">
        <v>176.56</v>
      </c>
      <c r="L10" s="27">
        <v>44.14</v>
      </c>
      <c r="M10" s="27">
        <v>11.04</v>
      </c>
      <c r="N10" s="28"/>
      <c r="O10" s="27">
        <v>112</v>
      </c>
      <c r="P10" s="27">
        <f>J10-K10-L10-M10-O10</f>
        <v>7656.2599999999993</v>
      </c>
      <c r="Q10" s="27">
        <f>(P10-3500)*0.1-105</f>
        <v>310.62599999999998</v>
      </c>
      <c r="R10" s="27">
        <f t="shared" si="1"/>
        <v>7345.6339999999991</v>
      </c>
    </row>
    <row r="11" spans="1:18" s="1" customFormat="1" ht="12">
      <c r="A11" s="17">
        <v>6</v>
      </c>
      <c r="B11" s="18" t="s">
        <v>6</v>
      </c>
      <c r="C11" s="14">
        <v>6000</v>
      </c>
      <c r="D11" s="16">
        <v>800</v>
      </c>
      <c r="E11" s="15">
        <v>900</v>
      </c>
      <c r="F11" s="16">
        <v>1000</v>
      </c>
      <c r="G11" s="15">
        <v>1200</v>
      </c>
      <c r="H11" s="16">
        <v>2100</v>
      </c>
      <c r="I11" s="24"/>
      <c r="J11" s="15">
        <f t="shared" si="0"/>
        <v>6000</v>
      </c>
      <c r="K11" s="27">
        <v>176.56</v>
      </c>
      <c r="L11" s="27">
        <v>44.14</v>
      </c>
      <c r="M11" s="27">
        <v>11.04</v>
      </c>
      <c r="N11" s="28"/>
      <c r="O11" s="27">
        <v>112</v>
      </c>
      <c r="P11" s="27">
        <f>J11-K11-L11-M11-O11</f>
        <v>5656.2599999999993</v>
      </c>
      <c r="Q11" s="27">
        <f>(P11-3500)*0.1-105</f>
        <v>110.62599999999995</v>
      </c>
      <c r="R11" s="27">
        <f t="shared" si="1"/>
        <v>5545.6339999999991</v>
      </c>
    </row>
    <row r="12" spans="1:18" s="1" customFormat="1" ht="12">
      <c r="A12" s="17">
        <v>7</v>
      </c>
      <c r="B12" s="18" t="s">
        <v>41</v>
      </c>
      <c r="C12" s="14"/>
      <c r="D12" s="16">
        <v>800</v>
      </c>
      <c r="E12" s="15">
        <v>600</v>
      </c>
      <c r="F12" s="16">
        <v>500</v>
      </c>
      <c r="G12" s="15">
        <v>800</v>
      </c>
      <c r="H12" s="16">
        <v>800</v>
      </c>
      <c r="I12" s="24"/>
      <c r="J12" s="15">
        <f t="shared" si="0"/>
        <v>3500</v>
      </c>
      <c r="K12" s="27">
        <v>176.56</v>
      </c>
      <c r="L12" s="27">
        <v>44.14</v>
      </c>
      <c r="M12" s="27">
        <v>11.04</v>
      </c>
      <c r="N12" s="28"/>
      <c r="O12" s="27">
        <v>112</v>
      </c>
      <c r="P12" s="27">
        <v>3156.26</v>
      </c>
      <c r="Q12" s="27"/>
      <c r="R12" s="27">
        <v>3156.26</v>
      </c>
    </row>
    <row r="13" spans="1:18" s="1" customFormat="1" ht="12">
      <c r="A13" s="17">
        <v>8</v>
      </c>
      <c r="B13" s="18" t="s">
        <v>42</v>
      </c>
      <c r="C13" s="14"/>
      <c r="D13" s="16">
        <v>800</v>
      </c>
      <c r="E13" s="15">
        <v>600</v>
      </c>
      <c r="F13" s="16">
        <v>500</v>
      </c>
      <c r="G13" s="15">
        <v>800</v>
      </c>
      <c r="H13" s="16">
        <v>800</v>
      </c>
      <c r="I13" s="24"/>
      <c r="J13" s="15">
        <f t="shared" si="0"/>
        <v>3500</v>
      </c>
      <c r="K13" s="27">
        <v>176.56</v>
      </c>
      <c r="L13" s="27">
        <v>44.14</v>
      </c>
      <c r="M13" s="27">
        <v>11.04</v>
      </c>
      <c r="N13" s="28"/>
      <c r="O13" s="27">
        <v>112</v>
      </c>
      <c r="P13" s="27">
        <v>3156.26</v>
      </c>
      <c r="Q13" s="27"/>
      <c r="R13" s="27">
        <v>3156.26</v>
      </c>
    </row>
    <row r="14" spans="1:18" s="1" customFormat="1" ht="12" customHeight="1">
      <c r="A14" s="78" t="s">
        <v>27</v>
      </c>
      <c r="B14" s="78"/>
      <c r="C14" s="16">
        <f>SUM(C6:C8)</f>
        <v>20000</v>
      </c>
      <c r="D14" s="16">
        <f>SUM(D6:D13)</f>
        <v>6400</v>
      </c>
      <c r="E14" s="16">
        <f>SUM(E6:E13)</f>
        <v>6300</v>
      </c>
      <c r="F14" s="16">
        <f>SUM(F6:F13)</f>
        <v>6500</v>
      </c>
      <c r="G14" s="16">
        <f>SUM(G6:G13)</f>
        <v>8400</v>
      </c>
      <c r="H14" s="16">
        <f>SUM(H6:H13)</f>
        <v>28400</v>
      </c>
      <c r="I14" s="16">
        <f>SUM(I6:I8)</f>
        <v>0</v>
      </c>
      <c r="J14" s="16">
        <f>SUM(J6:J13)</f>
        <v>56000</v>
      </c>
      <c r="K14" s="31">
        <f>SUM(K6:K13)</f>
        <v>1235.9199999999998</v>
      </c>
      <c r="L14" s="31">
        <f>SUM(L6:L13)</f>
        <v>308.97999999999996</v>
      </c>
      <c r="M14" s="31">
        <f>SUM(M6:M13)</f>
        <v>77.28</v>
      </c>
      <c r="N14" s="31">
        <f>SUM(N6:N8)</f>
        <v>0</v>
      </c>
      <c r="O14" s="31">
        <f>SUM(O6:O13)</f>
        <v>784</v>
      </c>
      <c r="P14" s="31">
        <f>SUM(P6:P13)</f>
        <v>53593.820000000007</v>
      </c>
      <c r="Q14" s="31">
        <f>SUM(Q6:Q13)</f>
        <v>2771.569</v>
      </c>
      <c r="R14" s="31">
        <f>SUM(R6:R13)</f>
        <v>50822.250999999997</v>
      </c>
    </row>
    <row r="15" spans="1:18" s="1" customFormat="1" ht="11.25">
      <c r="A15" s="79" t="s">
        <v>28</v>
      </c>
      <c r="B15" s="79"/>
      <c r="C15" s="79"/>
      <c r="D15" s="79"/>
      <c r="E15" s="79"/>
      <c r="F15" s="79"/>
      <c r="G15" s="79"/>
      <c r="H15" s="13"/>
      <c r="I15" s="79" t="s">
        <v>7</v>
      </c>
      <c r="J15" s="79"/>
      <c r="K15" s="79"/>
      <c r="L15" s="79"/>
      <c r="M15" s="79"/>
      <c r="N15" s="79"/>
      <c r="O15" s="79"/>
      <c r="P15" s="80" t="s">
        <v>31</v>
      </c>
      <c r="Q15" s="80"/>
      <c r="R15" s="80"/>
    </row>
    <row r="16" spans="1:18" s="1" customFormat="1" ht="6" customHeight="1">
      <c r="A16" s="22"/>
      <c r="B16" s="22"/>
      <c r="C16" s="23"/>
      <c r="D16" s="22"/>
      <c r="E16" s="22"/>
      <c r="F16" s="22"/>
      <c r="G16" s="22"/>
      <c r="H16" s="22"/>
      <c r="I16" s="32"/>
      <c r="J16" s="22"/>
      <c r="K16" s="33"/>
      <c r="L16" s="33"/>
      <c r="M16" s="33"/>
      <c r="N16" s="33"/>
      <c r="O16" s="33"/>
      <c r="P16" s="34"/>
      <c r="Q16" s="34"/>
      <c r="R16" s="34"/>
    </row>
    <row r="19" spans="1:18" ht="18.75">
      <c r="A19" s="86" t="s">
        <v>43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>
      <c r="A20" s="87" t="s">
        <v>30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>
      <c r="A21" s="82" t="s">
        <v>8</v>
      </c>
      <c r="B21" s="83" t="s">
        <v>0</v>
      </c>
      <c r="C21" s="84" t="s">
        <v>9</v>
      </c>
      <c r="D21" s="81" t="s">
        <v>10</v>
      </c>
      <c r="E21" s="81" t="s">
        <v>11</v>
      </c>
      <c r="F21" s="81"/>
      <c r="G21" s="81"/>
      <c r="H21" s="81"/>
      <c r="I21" s="81"/>
      <c r="J21" s="81" t="s">
        <v>12</v>
      </c>
      <c r="K21" s="85" t="s">
        <v>13</v>
      </c>
      <c r="L21" s="85"/>
      <c r="M21" s="85"/>
      <c r="N21" s="85"/>
      <c r="O21" s="85"/>
      <c r="P21" s="85" t="s">
        <v>14</v>
      </c>
      <c r="Q21" s="85" t="s">
        <v>15</v>
      </c>
      <c r="R21" s="85" t="s">
        <v>16</v>
      </c>
    </row>
    <row r="22" spans="1:18" ht="31.5">
      <c r="A22" s="82"/>
      <c r="B22" s="83"/>
      <c r="C22" s="84"/>
      <c r="D22" s="81"/>
      <c r="E22" s="12" t="s">
        <v>17</v>
      </c>
      <c r="F22" s="12" t="s">
        <v>18</v>
      </c>
      <c r="G22" s="12" t="s">
        <v>19</v>
      </c>
      <c r="H22" s="12" t="s">
        <v>20</v>
      </c>
      <c r="I22" s="26" t="s">
        <v>21</v>
      </c>
      <c r="J22" s="81"/>
      <c r="K22" s="25" t="s">
        <v>22</v>
      </c>
      <c r="L22" s="25" t="s">
        <v>23</v>
      </c>
      <c r="M22" s="25" t="s">
        <v>24</v>
      </c>
      <c r="N22" s="25" t="s">
        <v>25</v>
      </c>
      <c r="O22" s="25" t="s">
        <v>26</v>
      </c>
      <c r="P22" s="85"/>
      <c r="Q22" s="85"/>
      <c r="R22" s="85"/>
    </row>
    <row r="23" spans="1:18">
      <c r="A23" s="17">
        <v>1</v>
      </c>
      <c r="B23" s="13" t="s">
        <v>1</v>
      </c>
      <c r="C23" s="15">
        <v>8000</v>
      </c>
      <c r="D23" s="16">
        <v>800</v>
      </c>
      <c r="E23" s="15">
        <v>900</v>
      </c>
      <c r="F23" s="16">
        <v>1000</v>
      </c>
      <c r="G23" s="15">
        <v>1200</v>
      </c>
      <c r="H23" s="16">
        <f>C23-D23-E23-G23-F23</f>
        <v>4100</v>
      </c>
      <c r="I23" s="24"/>
      <c r="J23" s="15">
        <f t="shared" ref="J23:J30" si="2">D23+E23+F23+G23+H23</f>
        <v>8000</v>
      </c>
      <c r="K23" s="27"/>
      <c r="L23" s="27"/>
      <c r="M23" s="27"/>
      <c r="N23" s="27"/>
      <c r="O23" s="27"/>
      <c r="P23" s="27">
        <f>J23-K23-L23-M23-O23-N23</f>
        <v>8000</v>
      </c>
      <c r="Q23" s="27">
        <f>(P23-3500)*0.1-105</f>
        <v>345</v>
      </c>
      <c r="R23" s="27">
        <f t="shared" ref="R23:R28" si="3">P23-Q23</f>
        <v>7655</v>
      </c>
    </row>
    <row r="24" spans="1:18">
      <c r="A24" s="17">
        <v>2</v>
      </c>
      <c r="B24" s="21" t="s">
        <v>2</v>
      </c>
      <c r="C24" s="15">
        <v>6000</v>
      </c>
      <c r="D24" s="16">
        <v>800</v>
      </c>
      <c r="E24" s="15">
        <v>900</v>
      </c>
      <c r="F24" s="16">
        <v>1000</v>
      </c>
      <c r="G24" s="15">
        <v>1200</v>
      </c>
      <c r="H24" s="16">
        <f>C24-D24-E24-G24-F24</f>
        <v>2100</v>
      </c>
      <c r="I24" s="24"/>
      <c r="J24" s="15">
        <f t="shared" si="2"/>
        <v>6000</v>
      </c>
      <c r="K24" s="27">
        <v>176.56</v>
      </c>
      <c r="L24" s="27">
        <v>44.14</v>
      </c>
      <c r="M24" s="27">
        <v>11.04</v>
      </c>
      <c r="N24" s="28"/>
      <c r="O24" s="27">
        <v>112</v>
      </c>
      <c r="P24" s="27">
        <f>J24-K24-L24-M24-O24-N24</f>
        <v>5656.2599999999993</v>
      </c>
      <c r="Q24" s="27">
        <f>(P24-3500)*0.1-105</f>
        <v>110.62599999999995</v>
      </c>
      <c r="R24" s="27">
        <f t="shared" si="3"/>
        <v>5545.6339999999991</v>
      </c>
    </row>
    <row r="25" spans="1:18">
      <c r="A25" s="17">
        <v>3</v>
      </c>
      <c r="B25" s="20" t="s">
        <v>3</v>
      </c>
      <c r="C25" s="15">
        <v>6000</v>
      </c>
      <c r="D25" s="16">
        <v>800</v>
      </c>
      <c r="E25" s="16">
        <v>600</v>
      </c>
      <c r="F25" s="16">
        <v>500</v>
      </c>
      <c r="G25" s="16">
        <v>800</v>
      </c>
      <c r="H25" s="16">
        <f>C25-D25-E25-G25-F25</f>
        <v>3300</v>
      </c>
      <c r="I25" s="24"/>
      <c r="J25" s="15">
        <f t="shared" si="2"/>
        <v>6000</v>
      </c>
      <c r="K25" s="27">
        <v>176.56</v>
      </c>
      <c r="L25" s="27">
        <v>44.14</v>
      </c>
      <c r="M25" s="27">
        <v>11.04</v>
      </c>
      <c r="N25" s="28"/>
      <c r="O25" s="27">
        <v>112</v>
      </c>
      <c r="P25" s="27">
        <f>J25-K25-L25-M25-O25-N25</f>
        <v>5656.2599999999993</v>
      </c>
      <c r="Q25" s="27">
        <f>(P25-3500)*0.1-105</f>
        <v>110.62599999999995</v>
      </c>
      <c r="R25" s="27">
        <f t="shared" si="3"/>
        <v>5545.6339999999991</v>
      </c>
    </row>
    <row r="26" spans="1:18">
      <c r="A26" s="17">
        <v>4</v>
      </c>
      <c r="B26" s="18" t="s">
        <v>4</v>
      </c>
      <c r="C26" s="14">
        <v>15000</v>
      </c>
      <c r="D26" s="16">
        <v>800</v>
      </c>
      <c r="E26" s="15">
        <v>900</v>
      </c>
      <c r="F26" s="16">
        <v>1000</v>
      </c>
      <c r="G26" s="15">
        <v>1200</v>
      </c>
      <c r="H26" s="16">
        <f>C26-D26-E26-G26-F26</f>
        <v>11100</v>
      </c>
      <c r="I26" s="24"/>
      <c r="J26" s="15">
        <f t="shared" si="2"/>
        <v>15000</v>
      </c>
      <c r="K26" s="27">
        <v>176.56</v>
      </c>
      <c r="L26" s="27">
        <v>44.14</v>
      </c>
      <c r="M26" s="27">
        <v>11.04</v>
      </c>
      <c r="N26" s="28"/>
      <c r="O26" s="27">
        <v>112</v>
      </c>
      <c r="P26" s="27">
        <f>J26-K26-L26-M26-O26</f>
        <v>14656.26</v>
      </c>
      <c r="Q26" s="27">
        <f>(P26-3500)*0.25-1005</f>
        <v>1784.0650000000001</v>
      </c>
      <c r="R26" s="27">
        <f t="shared" si="3"/>
        <v>12872.195</v>
      </c>
    </row>
    <row r="27" spans="1:18">
      <c r="A27" s="17">
        <v>5</v>
      </c>
      <c r="B27" s="18" t="s">
        <v>5</v>
      </c>
      <c r="C27" s="14">
        <v>8000</v>
      </c>
      <c r="D27" s="16">
        <v>800</v>
      </c>
      <c r="E27" s="15">
        <v>900</v>
      </c>
      <c r="F27" s="16">
        <v>1000</v>
      </c>
      <c r="G27" s="15">
        <v>1200</v>
      </c>
      <c r="H27" s="16">
        <f>C27-D27-E27-G27-F27</f>
        <v>4100</v>
      </c>
      <c r="I27" s="24"/>
      <c r="J27" s="15">
        <f t="shared" si="2"/>
        <v>8000</v>
      </c>
      <c r="K27" s="27">
        <v>176.56</v>
      </c>
      <c r="L27" s="27">
        <v>44.14</v>
      </c>
      <c r="M27" s="27">
        <v>11.04</v>
      </c>
      <c r="N27" s="28"/>
      <c r="O27" s="27">
        <v>112</v>
      </c>
      <c r="P27" s="27">
        <f>J27-K27-L27-M27-O27</f>
        <v>7656.2599999999993</v>
      </c>
      <c r="Q27" s="27">
        <f>(P27-3500)*0.1-105</f>
        <v>310.62599999999998</v>
      </c>
      <c r="R27" s="27">
        <f t="shared" si="3"/>
        <v>7345.6339999999991</v>
      </c>
    </row>
    <row r="28" spans="1:18">
      <c r="A28" s="17">
        <v>6</v>
      </c>
      <c r="B28" s="18" t="s">
        <v>6</v>
      </c>
      <c r="C28" s="14">
        <v>6000</v>
      </c>
      <c r="D28" s="16">
        <v>800</v>
      </c>
      <c r="E28" s="15">
        <v>900</v>
      </c>
      <c r="F28" s="16">
        <v>1000</v>
      </c>
      <c r="G28" s="15">
        <v>1200</v>
      </c>
      <c r="H28" s="16">
        <v>2100</v>
      </c>
      <c r="I28" s="24"/>
      <c r="J28" s="15">
        <f t="shared" si="2"/>
        <v>6000</v>
      </c>
      <c r="K28" s="27">
        <v>176.56</v>
      </c>
      <c r="L28" s="27">
        <v>44.14</v>
      </c>
      <c r="M28" s="27">
        <v>11.04</v>
      </c>
      <c r="N28" s="28"/>
      <c r="O28" s="27">
        <v>112</v>
      </c>
      <c r="P28" s="27">
        <f>J28-K28-L28-M28-O28</f>
        <v>5656.2599999999993</v>
      </c>
      <c r="Q28" s="27">
        <f>(P28-3500)*0.1-105</f>
        <v>110.62599999999995</v>
      </c>
      <c r="R28" s="27">
        <f t="shared" si="3"/>
        <v>5545.6339999999991</v>
      </c>
    </row>
    <row r="29" spans="1:18">
      <c r="A29" s="17">
        <v>7</v>
      </c>
      <c r="B29" s="18" t="s">
        <v>41</v>
      </c>
      <c r="C29" s="14"/>
      <c r="D29" s="16">
        <v>800</v>
      </c>
      <c r="E29" s="15">
        <v>600</v>
      </c>
      <c r="F29" s="16">
        <v>500</v>
      </c>
      <c r="G29" s="15">
        <v>800</v>
      </c>
      <c r="H29" s="16">
        <v>800</v>
      </c>
      <c r="I29" s="24"/>
      <c r="J29" s="15">
        <f t="shared" si="2"/>
        <v>3500</v>
      </c>
      <c r="K29" s="27">
        <v>176.56</v>
      </c>
      <c r="L29" s="27">
        <v>44.14</v>
      </c>
      <c r="M29" s="27">
        <v>11.04</v>
      </c>
      <c r="N29" s="28"/>
      <c r="O29" s="27">
        <v>112</v>
      </c>
      <c r="P29" s="27">
        <v>3156.26</v>
      </c>
      <c r="Q29" s="27"/>
      <c r="R29" s="27">
        <v>3156.26</v>
      </c>
    </row>
    <row r="30" spans="1:18">
      <c r="A30" s="17">
        <v>8</v>
      </c>
      <c r="B30" s="18" t="s">
        <v>42</v>
      </c>
      <c r="C30" s="14"/>
      <c r="D30" s="16">
        <v>800</v>
      </c>
      <c r="E30" s="15">
        <v>600</v>
      </c>
      <c r="F30" s="16">
        <v>500</v>
      </c>
      <c r="G30" s="15">
        <v>800</v>
      </c>
      <c r="H30" s="16">
        <v>800</v>
      </c>
      <c r="I30" s="24"/>
      <c r="J30" s="15">
        <f t="shared" si="2"/>
        <v>3500</v>
      </c>
      <c r="K30" s="27">
        <v>176.56</v>
      </c>
      <c r="L30" s="27">
        <v>44.14</v>
      </c>
      <c r="M30" s="27">
        <v>11.04</v>
      </c>
      <c r="N30" s="28"/>
      <c r="O30" s="27">
        <v>112</v>
      </c>
      <c r="P30" s="27">
        <v>3156.26</v>
      </c>
      <c r="Q30" s="27"/>
      <c r="R30" s="27">
        <v>3156.26</v>
      </c>
    </row>
    <row r="31" spans="1:18">
      <c r="A31" s="78" t="s">
        <v>27</v>
      </c>
      <c r="B31" s="78"/>
      <c r="C31" s="16">
        <f>SUM(C23:C25)</f>
        <v>20000</v>
      </c>
      <c r="D31" s="16">
        <f>SUM(D23:D30)</f>
        <v>6400</v>
      </c>
      <c r="E31" s="16">
        <f>SUM(E23:E30)</f>
        <v>6300</v>
      </c>
      <c r="F31" s="16">
        <f>SUM(F23:F30)</f>
        <v>6500</v>
      </c>
      <c r="G31" s="16">
        <f>SUM(G23:G30)</f>
        <v>8400</v>
      </c>
      <c r="H31" s="16">
        <f>SUM(H23:H30)</f>
        <v>28400</v>
      </c>
      <c r="I31" s="16">
        <f>SUM(I23:I25)</f>
        <v>0</v>
      </c>
      <c r="J31" s="16">
        <f>SUM(J23:J30)</f>
        <v>56000</v>
      </c>
      <c r="K31" s="31">
        <f>SUM(K23:K30)</f>
        <v>1235.9199999999998</v>
      </c>
      <c r="L31" s="31">
        <f>SUM(L23:L30)</f>
        <v>308.97999999999996</v>
      </c>
      <c r="M31" s="31">
        <f>SUM(M23:M30)</f>
        <v>77.28</v>
      </c>
      <c r="N31" s="31">
        <f>SUM(N23:N25)</f>
        <v>0</v>
      </c>
      <c r="O31" s="31">
        <f>SUM(O23:O30)</f>
        <v>784</v>
      </c>
      <c r="P31" s="31">
        <f>SUM(P23:P30)</f>
        <v>53593.820000000007</v>
      </c>
      <c r="Q31" s="31">
        <f>SUM(Q23:Q30)</f>
        <v>2771.569</v>
      </c>
      <c r="R31" s="31">
        <f>SUM(R23:R30)</f>
        <v>50822.250999999997</v>
      </c>
    </row>
    <row r="32" spans="1:18">
      <c r="A32" s="79" t="s">
        <v>28</v>
      </c>
      <c r="B32" s="79"/>
      <c r="C32" s="79"/>
      <c r="D32" s="79"/>
      <c r="E32" s="79"/>
      <c r="F32" s="79"/>
      <c r="G32" s="79"/>
      <c r="H32" s="13"/>
      <c r="I32" s="79" t="s">
        <v>7</v>
      </c>
      <c r="J32" s="79"/>
      <c r="K32" s="79"/>
      <c r="L32" s="79"/>
      <c r="M32" s="79"/>
      <c r="N32" s="79"/>
      <c r="O32" s="79"/>
      <c r="P32" s="80" t="s">
        <v>31</v>
      </c>
      <c r="Q32" s="80"/>
      <c r="R32" s="80"/>
    </row>
    <row r="35" spans="1:18" ht="18.75">
      <c r="A35" s="86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>
      <c r="A36" s="87" t="s">
        <v>30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>
      <c r="A37" s="82" t="s">
        <v>8</v>
      </c>
      <c r="B37" s="83" t="s">
        <v>0</v>
      </c>
      <c r="C37" s="84" t="s">
        <v>9</v>
      </c>
      <c r="D37" s="81" t="s">
        <v>10</v>
      </c>
      <c r="E37" s="81" t="s">
        <v>11</v>
      </c>
      <c r="F37" s="81"/>
      <c r="G37" s="81"/>
      <c r="H37" s="81"/>
      <c r="I37" s="81"/>
      <c r="J37" s="81" t="s">
        <v>12</v>
      </c>
      <c r="K37" s="85" t="s">
        <v>13</v>
      </c>
      <c r="L37" s="85"/>
      <c r="M37" s="85"/>
      <c r="N37" s="85"/>
      <c r="O37" s="85"/>
      <c r="P37" s="85" t="s">
        <v>14</v>
      </c>
      <c r="Q37" s="85" t="s">
        <v>15</v>
      </c>
      <c r="R37" s="85" t="s">
        <v>16</v>
      </c>
    </row>
    <row r="38" spans="1:18" ht="31.5">
      <c r="A38" s="82"/>
      <c r="B38" s="83"/>
      <c r="C38" s="84"/>
      <c r="D38" s="81"/>
      <c r="E38" s="12" t="s">
        <v>17</v>
      </c>
      <c r="F38" s="12" t="s">
        <v>18</v>
      </c>
      <c r="G38" s="12" t="s">
        <v>19</v>
      </c>
      <c r="H38" s="12" t="s">
        <v>20</v>
      </c>
      <c r="I38" s="26" t="s">
        <v>21</v>
      </c>
      <c r="J38" s="81"/>
      <c r="K38" s="25" t="s">
        <v>22</v>
      </c>
      <c r="L38" s="25" t="s">
        <v>23</v>
      </c>
      <c r="M38" s="25" t="s">
        <v>24</v>
      </c>
      <c r="N38" s="25" t="s">
        <v>25</v>
      </c>
      <c r="O38" s="25" t="s">
        <v>26</v>
      </c>
      <c r="P38" s="85"/>
      <c r="Q38" s="85"/>
      <c r="R38" s="85"/>
    </row>
    <row r="39" spans="1:18">
      <c r="A39" s="17">
        <v>1</v>
      </c>
      <c r="B39" s="13" t="s">
        <v>45</v>
      </c>
      <c r="C39" s="15">
        <v>8000</v>
      </c>
      <c r="D39" s="16">
        <v>800</v>
      </c>
      <c r="E39" s="15">
        <v>600</v>
      </c>
      <c r="F39" s="16">
        <v>500</v>
      </c>
      <c r="G39" s="15">
        <v>800</v>
      </c>
      <c r="H39" s="16">
        <v>800</v>
      </c>
      <c r="I39" s="24"/>
      <c r="J39" s="15">
        <f>D39+E39+F39+G39+H39</f>
        <v>3500</v>
      </c>
      <c r="K39" s="27"/>
      <c r="L39" s="27"/>
      <c r="M39" s="27"/>
      <c r="N39" s="27"/>
      <c r="O39" s="27"/>
      <c r="P39" s="27">
        <f>J39-K39-L39-M39-O39-N39</f>
        <v>3500</v>
      </c>
      <c r="Q39" s="27"/>
      <c r="R39" s="27">
        <f>P39-Q39</f>
        <v>3500</v>
      </c>
    </row>
    <row r="40" spans="1:18">
      <c r="A40" s="17">
        <v>2</v>
      </c>
      <c r="B40" s="21"/>
      <c r="C40" s="15"/>
      <c r="D40" s="16"/>
      <c r="E40" s="15"/>
      <c r="F40" s="16"/>
      <c r="G40" s="15"/>
      <c r="H40" s="16"/>
      <c r="I40" s="24"/>
      <c r="J40" s="15"/>
      <c r="K40" s="27"/>
      <c r="L40" s="27"/>
      <c r="M40" s="27"/>
      <c r="N40" s="28"/>
      <c r="O40" s="27"/>
      <c r="P40" s="27"/>
      <c r="Q40" s="27"/>
      <c r="R40" s="27"/>
    </row>
    <row r="41" spans="1:18">
      <c r="A41" s="17">
        <v>3</v>
      </c>
      <c r="B41" s="20"/>
      <c r="C41" s="15"/>
      <c r="D41" s="16"/>
      <c r="E41" s="16"/>
      <c r="F41" s="16"/>
      <c r="G41" s="16"/>
      <c r="H41" s="16"/>
      <c r="I41" s="24"/>
      <c r="J41" s="15"/>
      <c r="K41" s="27"/>
      <c r="L41" s="27"/>
      <c r="M41" s="27"/>
      <c r="N41" s="28"/>
      <c r="O41" s="27"/>
      <c r="P41" s="27"/>
      <c r="Q41" s="27"/>
      <c r="R41" s="27"/>
    </row>
    <row r="42" spans="1:18">
      <c r="A42" s="17">
        <v>4</v>
      </c>
      <c r="B42" s="18"/>
      <c r="C42" s="14"/>
      <c r="D42" s="16"/>
      <c r="E42" s="15"/>
      <c r="F42" s="16"/>
      <c r="G42" s="15"/>
      <c r="H42" s="16"/>
      <c r="I42" s="24"/>
      <c r="J42" s="15"/>
      <c r="K42" s="27"/>
      <c r="L42" s="27"/>
      <c r="M42" s="27"/>
      <c r="N42" s="28"/>
      <c r="O42" s="27"/>
      <c r="P42" s="27"/>
      <c r="Q42" s="27"/>
      <c r="R42" s="27"/>
    </row>
    <row r="43" spans="1:18">
      <c r="A43" s="17">
        <v>5</v>
      </c>
      <c r="B43" s="18"/>
      <c r="C43" s="14"/>
      <c r="D43" s="16"/>
      <c r="E43" s="15"/>
      <c r="F43" s="16"/>
      <c r="G43" s="15"/>
      <c r="H43" s="16"/>
      <c r="I43" s="24"/>
      <c r="J43" s="15"/>
      <c r="K43" s="27"/>
      <c r="L43" s="27"/>
      <c r="M43" s="27"/>
      <c r="N43" s="28"/>
      <c r="O43" s="27"/>
      <c r="P43" s="27"/>
      <c r="Q43" s="27"/>
      <c r="R43" s="27"/>
    </row>
    <row r="44" spans="1:18">
      <c r="A44" s="17">
        <v>6</v>
      </c>
      <c r="B44" s="18"/>
      <c r="C44" s="14"/>
      <c r="D44" s="16"/>
      <c r="E44" s="15"/>
      <c r="F44" s="16"/>
      <c r="G44" s="15"/>
      <c r="H44" s="16"/>
      <c r="I44" s="24"/>
      <c r="J44" s="15"/>
      <c r="K44" s="27"/>
      <c r="L44" s="27"/>
      <c r="M44" s="27"/>
      <c r="N44" s="28"/>
      <c r="O44" s="27"/>
      <c r="P44" s="27"/>
      <c r="Q44" s="27"/>
      <c r="R44" s="27"/>
    </row>
    <row r="45" spans="1:18">
      <c r="A45" s="17">
        <v>7</v>
      </c>
      <c r="B45" s="18"/>
      <c r="C45" s="14"/>
      <c r="D45" s="16"/>
      <c r="E45" s="15"/>
      <c r="F45" s="16"/>
      <c r="G45" s="15"/>
      <c r="H45" s="16"/>
      <c r="I45" s="24"/>
      <c r="J45" s="15"/>
      <c r="K45" s="27"/>
      <c r="L45" s="27"/>
      <c r="M45" s="27"/>
      <c r="N45" s="28"/>
      <c r="O45" s="27"/>
      <c r="P45" s="27"/>
      <c r="Q45" s="27"/>
      <c r="R45" s="27"/>
    </row>
    <row r="46" spans="1:18">
      <c r="A46" s="17">
        <v>8</v>
      </c>
      <c r="B46" s="18"/>
      <c r="C46" s="14"/>
      <c r="D46" s="16"/>
      <c r="E46" s="15"/>
      <c r="F46" s="16"/>
      <c r="G46" s="15"/>
      <c r="H46" s="16"/>
      <c r="I46" s="24"/>
      <c r="J46" s="15"/>
      <c r="K46" s="27"/>
      <c r="L46" s="27"/>
      <c r="M46" s="27"/>
      <c r="N46" s="28"/>
      <c r="O46" s="27"/>
      <c r="P46" s="27"/>
      <c r="Q46" s="27"/>
      <c r="R46" s="27"/>
    </row>
    <row r="47" spans="1:18">
      <c r="A47" s="78" t="s">
        <v>27</v>
      </c>
      <c r="B47" s="78"/>
      <c r="C47" s="16">
        <f>SUM(C39:C41)</f>
        <v>8000</v>
      </c>
      <c r="D47" s="16">
        <f>SUM(D39:D46)</f>
        <v>800</v>
      </c>
      <c r="E47" s="16">
        <f>SUM(E39:E46)</f>
        <v>600</v>
      </c>
      <c r="F47" s="16">
        <f>SUM(F39:F46)</f>
        <v>500</v>
      </c>
      <c r="G47" s="16">
        <f>SUM(G39:G46)</f>
        <v>800</v>
      </c>
      <c r="H47" s="16">
        <f>SUM(H39:H46)</f>
        <v>800</v>
      </c>
      <c r="I47" s="16">
        <f>SUM(I39:I41)</f>
        <v>0</v>
      </c>
      <c r="J47" s="16">
        <f>SUM(J39:J46)</f>
        <v>3500</v>
      </c>
      <c r="K47" s="31">
        <f>SUM(K39:K46)</f>
        <v>0</v>
      </c>
      <c r="L47" s="31">
        <f>SUM(L39:L46)</f>
        <v>0</v>
      </c>
      <c r="M47" s="31">
        <f>SUM(M39:M46)</f>
        <v>0</v>
      </c>
      <c r="N47" s="31">
        <f>SUM(N39:N41)</f>
        <v>0</v>
      </c>
      <c r="O47" s="31">
        <f>SUM(O39:O46)</f>
        <v>0</v>
      </c>
      <c r="P47" s="31">
        <f>SUM(P39:P46)</f>
        <v>3500</v>
      </c>
      <c r="Q47" s="31">
        <f>SUM(Q39:Q46)</f>
        <v>0</v>
      </c>
      <c r="R47" s="31">
        <f>SUM(R39:R46)</f>
        <v>3500</v>
      </c>
    </row>
    <row r="48" spans="1:18">
      <c r="A48" s="79" t="s">
        <v>28</v>
      </c>
      <c r="B48" s="79"/>
      <c r="C48" s="79"/>
      <c r="D48" s="79"/>
      <c r="E48" s="79"/>
      <c r="F48" s="79"/>
      <c r="G48" s="79"/>
      <c r="H48" s="13"/>
      <c r="I48" s="79" t="s">
        <v>7</v>
      </c>
      <c r="J48" s="79"/>
      <c r="K48" s="79"/>
      <c r="L48" s="79"/>
      <c r="M48" s="79"/>
      <c r="N48" s="79"/>
      <c r="O48" s="79"/>
      <c r="P48" s="80" t="s">
        <v>31</v>
      </c>
      <c r="Q48" s="80"/>
      <c r="R48" s="80"/>
    </row>
    <row r="51" spans="1:18" ht="18.75">
      <c r="A51" s="86" t="s">
        <v>43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>
      <c r="A52" s="87" t="s">
        <v>30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>
      <c r="A53" s="82" t="s">
        <v>8</v>
      </c>
      <c r="B53" s="83" t="s">
        <v>0</v>
      </c>
      <c r="C53" s="84" t="s">
        <v>9</v>
      </c>
      <c r="D53" s="81" t="s">
        <v>10</v>
      </c>
      <c r="E53" s="81" t="s">
        <v>11</v>
      </c>
      <c r="F53" s="81"/>
      <c r="G53" s="81"/>
      <c r="H53" s="81"/>
      <c r="I53" s="81"/>
      <c r="J53" s="81" t="s">
        <v>12</v>
      </c>
      <c r="K53" s="85" t="s">
        <v>13</v>
      </c>
      <c r="L53" s="85"/>
      <c r="M53" s="85"/>
      <c r="N53" s="85"/>
      <c r="O53" s="85"/>
      <c r="P53" s="85" t="s">
        <v>14</v>
      </c>
      <c r="Q53" s="85" t="s">
        <v>15</v>
      </c>
      <c r="R53" s="85" t="s">
        <v>16</v>
      </c>
    </row>
    <row r="54" spans="1:18" ht="31.5">
      <c r="A54" s="82"/>
      <c r="B54" s="83"/>
      <c r="C54" s="84"/>
      <c r="D54" s="81"/>
      <c r="E54" s="12" t="s">
        <v>17</v>
      </c>
      <c r="F54" s="12" t="s">
        <v>18</v>
      </c>
      <c r="G54" s="12" t="s">
        <v>19</v>
      </c>
      <c r="H54" s="12" t="s">
        <v>20</v>
      </c>
      <c r="I54" s="26" t="s">
        <v>21</v>
      </c>
      <c r="J54" s="81"/>
      <c r="K54" s="25" t="s">
        <v>22</v>
      </c>
      <c r="L54" s="25" t="s">
        <v>23</v>
      </c>
      <c r="M54" s="25" t="s">
        <v>24</v>
      </c>
      <c r="N54" s="25" t="s">
        <v>25</v>
      </c>
      <c r="O54" s="25" t="s">
        <v>26</v>
      </c>
      <c r="P54" s="85"/>
      <c r="Q54" s="85"/>
      <c r="R54" s="85"/>
    </row>
    <row r="55" spans="1:18">
      <c r="A55" s="17">
        <v>1</v>
      </c>
      <c r="B55" s="13" t="s">
        <v>45</v>
      </c>
      <c r="C55" s="15">
        <v>8000</v>
      </c>
      <c r="D55" s="16">
        <v>800</v>
      </c>
      <c r="E55" s="15">
        <v>600</v>
      </c>
      <c r="F55" s="16">
        <v>500</v>
      </c>
      <c r="G55" s="15">
        <v>800</v>
      </c>
      <c r="H55" s="16">
        <v>800</v>
      </c>
      <c r="I55" s="24"/>
      <c r="J55" s="15">
        <f>D55+E55+F55+G55+H55</f>
        <v>3500</v>
      </c>
      <c r="K55" s="27"/>
      <c r="L55" s="27"/>
      <c r="M55" s="27"/>
      <c r="N55" s="27"/>
      <c r="O55" s="27"/>
      <c r="P55" s="27">
        <f>J55-K55-L55-M55-O55-N55</f>
        <v>3500</v>
      </c>
      <c r="Q55" s="27"/>
      <c r="R55" s="27">
        <f>P55-Q55</f>
        <v>3500</v>
      </c>
    </row>
    <row r="56" spans="1:18">
      <c r="A56" s="17">
        <v>2</v>
      </c>
      <c r="B56" s="21"/>
      <c r="C56" s="15"/>
      <c r="D56" s="16"/>
      <c r="E56" s="15"/>
      <c r="F56" s="16"/>
      <c r="G56" s="15"/>
      <c r="H56" s="16"/>
      <c r="I56" s="24"/>
      <c r="J56" s="15"/>
      <c r="K56" s="27"/>
      <c r="L56" s="27"/>
      <c r="M56" s="27"/>
      <c r="N56" s="28"/>
      <c r="O56" s="27"/>
      <c r="P56" s="27"/>
      <c r="Q56" s="27"/>
      <c r="R56" s="27"/>
    </row>
    <row r="57" spans="1:18">
      <c r="A57" s="17">
        <v>3</v>
      </c>
      <c r="B57" s="20"/>
      <c r="C57" s="15"/>
      <c r="D57" s="16"/>
      <c r="E57" s="16"/>
      <c r="F57" s="16"/>
      <c r="G57" s="16"/>
      <c r="H57" s="16"/>
      <c r="I57" s="24"/>
      <c r="J57" s="15"/>
      <c r="K57" s="27"/>
      <c r="L57" s="27"/>
      <c r="M57" s="27"/>
      <c r="N57" s="28"/>
      <c r="O57" s="27"/>
      <c r="P57" s="27"/>
      <c r="Q57" s="27"/>
      <c r="R57" s="27"/>
    </row>
    <row r="58" spans="1:18">
      <c r="A58" s="17">
        <v>4</v>
      </c>
      <c r="B58" s="18"/>
      <c r="C58" s="14"/>
      <c r="D58" s="16"/>
      <c r="E58" s="15"/>
      <c r="F58" s="16"/>
      <c r="G58" s="15"/>
      <c r="H58" s="16"/>
      <c r="I58" s="24"/>
      <c r="J58" s="15"/>
      <c r="K58" s="27"/>
      <c r="L58" s="27"/>
      <c r="M58" s="27"/>
      <c r="N58" s="28"/>
      <c r="O58" s="27"/>
      <c r="P58" s="27"/>
      <c r="Q58" s="27"/>
      <c r="R58" s="27"/>
    </row>
    <row r="59" spans="1:18">
      <c r="A59" s="17">
        <v>5</v>
      </c>
      <c r="B59" s="18"/>
      <c r="C59" s="14"/>
      <c r="D59" s="16"/>
      <c r="E59" s="15"/>
      <c r="F59" s="16"/>
      <c r="G59" s="15"/>
      <c r="H59" s="16"/>
      <c r="I59" s="24"/>
      <c r="J59" s="15"/>
      <c r="K59" s="27"/>
      <c r="L59" s="27"/>
      <c r="M59" s="27"/>
      <c r="N59" s="28"/>
      <c r="O59" s="27"/>
      <c r="P59" s="27"/>
      <c r="Q59" s="27"/>
      <c r="R59" s="27"/>
    </row>
    <row r="60" spans="1:18">
      <c r="A60" s="17">
        <v>6</v>
      </c>
      <c r="B60" s="18"/>
      <c r="C60" s="14"/>
      <c r="D60" s="16"/>
      <c r="E60" s="15"/>
      <c r="F60" s="16"/>
      <c r="G60" s="15"/>
      <c r="H60" s="16"/>
      <c r="I60" s="24"/>
      <c r="J60" s="15"/>
      <c r="K60" s="27"/>
      <c r="L60" s="27"/>
      <c r="M60" s="27"/>
      <c r="N60" s="28"/>
      <c r="O60" s="27"/>
      <c r="P60" s="27"/>
      <c r="Q60" s="27"/>
      <c r="R60" s="27"/>
    </row>
    <row r="61" spans="1:18">
      <c r="A61" s="17">
        <v>7</v>
      </c>
      <c r="B61" s="18"/>
      <c r="C61" s="14"/>
      <c r="D61" s="16"/>
      <c r="E61" s="15"/>
      <c r="F61" s="16"/>
      <c r="G61" s="15"/>
      <c r="H61" s="16"/>
      <c r="I61" s="24"/>
      <c r="J61" s="15"/>
      <c r="K61" s="27"/>
      <c r="L61" s="27"/>
      <c r="M61" s="27"/>
      <c r="N61" s="28"/>
      <c r="O61" s="27"/>
      <c r="P61" s="27"/>
      <c r="Q61" s="27"/>
      <c r="R61" s="27"/>
    </row>
    <row r="62" spans="1:18">
      <c r="A62" s="17">
        <v>8</v>
      </c>
      <c r="B62" s="18"/>
      <c r="C62" s="14"/>
      <c r="D62" s="16"/>
      <c r="E62" s="15"/>
      <c r="F62" s="16"/>
      <c r="G62" s="15"/>
      <c r="H62" s="16"/>
      <c r="I62" s="24"/>
      <c r="J62" s="15"/>
      <c r="K62" s="27"/>
      <c r="L62" s="27"/>
      <c r="M62" s="27"/>
      <c r="N62" s="28"/>
      <c r="O62" s="27"/>
      <c r="P62" s="27"/>
      <c r="Q62" s="27"/>
      <c r="R62" s="27"/>
    </row>
    <row r="63" spans="1:18">
      <c r="A63" s="78" t="s">
        <v>27</v>
      </c>
      <c r="B63" s="78"/>
      <c r="C63" s="16">
        <f>SUM(C55:C57)</f>
        <v>8000</v>
      </c>
      <c r="D63" s="16">
        <f>SUM(D55:D62)</f>
        <v>800</v>
      </c>
      <c r="E63" s="16">
        <f>SUM(E55:E62)</f>
        <v>600</v>
      </c>
      <c r="F63" s="16">
        <f>SUM(F55:F62)</f>
        <v>500</v>
      </c>
      <c r="G63" s="16">
        <f>SUM(G55:G62)</f>
        <v>800</v>
      </c>
      <c r="H63" s="16">
        <f>SUM(H55:H62)</f>
        <v>800</v>
      </c>
      <c r="I63" s="16">
        <f>SUM(I55:I57)</f>
        <v>0</v>
      </c>
      <c r="J63" s="16">
        <f>SUM(J55:J62)</f>
        <v>3500</v>
      </c>
      <c r="K63" s="31">
        <f>SUM(K55:K62)</f>
        <v>0</v>
      </c>
      <c r="L63" s="31">
        <f>SUM(L55:L62)</f>
        <v>0</v>
      </c>
      <c r="M63" s="31">
        <f>SUM(M55:M62)</f>
        <v>0</v>
      </c>
      <c r="N63" s="31">
        <f>SUM(N55:N57)</f>
        <v>0</v>
      </c>
      <c r="O63" s="31">
        <f>SUM(O55:O62)</f>
        <v>0</v>
      </c>
      <c r="P63" s="31">
        <f>SUM(P55:P62)</f>
        <v>3500</v>
      </c>
      <c r="Q63" s="31">
        <f>SUM(Q55:Q62)</f>
        <v>0</v>
      </c>
      <c r="R63" s="31">
        <f>SUM(R55:R62)</f>
        <v>3500</v>
      </c>
    </row>
    <row r="64" spans="1:18">
      <c r="A64" s="79" t="s">
        <v>28</v>
      </c>
      <c r="B64" s="79"/>
      <c r="C64" s="79"/>
      <c r="D64" s="79"/>
      <c r="E64" s="79"/>
      <c r="F64" s="79"/>
      <c r="G64" s="79"/>
      <c r="H64" s="13"/>
      <c r="I64" s="79" t="s">
        <v>7</v>
      </c>
      <c r="J64" s="79"/>
      <c r="K64" s="79"/>
      <c r="L64" s="79"/>
      <c r="M64" s="79"/>
      <c r="N64" s="79"/>
      <c r="O64" s="79"/>
      <c r="P64" s="80" t="s">
        <v>31</v>
      </c>
      <c r="Q64" s="80"/>
      <c r="R64" s="80"/>
    </row>
  </sheetData>
  <mergeCells count="68">
    <mergeCell ref="B4:B5"/>
    <mergeCell ref="C4:C5"/>
    <mergeCell ref="P4:P5"/>
    <mergeCell ref="A2:R2"/>
    <mergeCell ref="A3:E3"/>
    <mergeCell ref="F3:R3"/>
    <mergeCell ref="E4:I4"/>
    <mergeCell ref="K4:O4"/>
    <mergeCell ref="Q4:Q5"/>
    <mergeCell ref="R4:R5"/>
    <mergeCell ref="D4:D5"/>
    <mergeCell ref="J4:J5"/>
    <mergeCell ref="A4:A5"/>
    <mergeCell ref="A14:B14"/>
    <mergeCell ref="A15:G15"/>
    <mergeCell ref="I15:O15"/>
    <mergeCell ref="A21:A22"/>
    <mergeCell ref="B21:B22"/>
    <mergeCell ref="C21:C22"/>
    <mergeCell ref="D21:D22"/>
    <mergeCell ref="E21:I21"/>
    <mergeCell ref="K21:O21"/>
    <mergeCell ref="F36:R36"/>
    <mergeCell ref="A37:A38"/>
    <mergeCell ref="P15:R15"/>
    <mergeCell ref="A19:R19"/>
    <mergeCell ref="A20:E20"/>
    <mergeCell ref="F20:R20"/>
    <mergeCell ref="J21:J22"/>
    <mergeCell ref="P21:P22"/>
    <mergeCell ref="Q21:Q22"/>
    <mergeCell ref="R21:R22"/>
    <mergeCell ref="A52:E52"/>
    <mergeCell ref="F52:R52"/>
    <mergeCell ref="Q37:Q38"/>
    <mergeCell ref="R37:R38"/>
    <mergeCell ref="A31:B31"/>
    <mergeCell ref="A32:G32"/>
    <mergeCell ref="I32:O32"/>
    <mergeCell ref="P32:R32"/>
    <mergeCell ref="A35:R35"/>
    <mergeCell ref="A36:E36"/>
    <mergeCell ref="D37:D38"/>
    <mergeCell ref="E37:I37"/>
    <mergeCell ref="P37:P38"/>
    <mergeCell ref="Q53:Q54"/>
    <mergeCell ref="R53:R54"/>
    <mergeCell ref="A47:B47"/>
    <mergeCell ref="A48:G48"/>
    <mergeCell ref="I48:O48"/>
    <mergeCell ref="P48:R48"/>
    <mergeCell ref="A51:R51"/>
    <mergeCell ref="A63:B63"/>
    <mergeCell ref="A64:G64"/>
    <mergeCell ref="I64:O64"/>
    <mergeCell ref="P64:R64"/>
    <mergeCell ref="J37:J38"/>
    <mergeCell ref="K37:O37"/>
    <mergeCell ref="K53:O53"/>
    <mergeCell ref="P53:P54"/>
    <mergeCell ref="B37:B38"/>
    <mergeCell ref="C37:C38"/>
    <mergeCell ref="E53:I53"/>
    <mergeCell ref="J53:J54"/>
    <mergeCell ref="A53:A54"/>
    <mergeCell ref="B53:B54"/>
    <mergeCell ref="C53:C54"/>
    <mergeCell ref="D53:D54"/>
  </mergeCells>
  <phoneticPr fontId="26" type="noConversion"/>
  <pageMargins left="0" right="0" top="0.39305555555555599" bottom="0.39305555555555599" header="0.51180555555555596" footer="0.51180555555555596"/>
  <pageSetup paperSize="139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拖欠明细</vt:lpstr>
      <vt:lpstr>工资表</vt:lpstr>
    </vt:vector>
  </TitlesOfParts>
  <Company>EnjoyIT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EnjoyIT</dc:creator>
  <dc:description>作者信息</dc:description>
  <cp:lastModifiedBy>Administrator</cp:lastModifiedBy>
  <cp:lastPrinted>2017-07-27T09:06:14Z</cp:lastPrinted>
  <dcterms:created xsi:type="dcterms:W3CDTF">2015-03-11T10:12:00Z</dcterms:created>
  <dcterms:modified xsi:type="dcterms:W3CDTF">2017-08-10T10:10:35Z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2052-10.1.0.6206</vt:lpwstr>
  </property>
</Properties>
</file>