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295" windowHeight="7935"/>
  </bookViews>
  <sheets>
    <sheet name="工场 " sheetId="1" r:id="rId1"/>
  </sheets>
  <calcPr calcId="114210"/>
</workbook>
</file>

<file path=xl/calcChain.xml><?xml version="1.0" encoding="utf-8"?>
<calcChain xmlns="http://schemas.openxmlformats.org/spreadsheetml/2006/main">
  <c r="S47" i="1"/>
  <c r="O47"/>
  <c r="S3"/>
  <c r="O20"/>
  <c r="O22"/>
  <c r="P22"/>
  <c r="S22"/>
  <c r="O3"/>
  <c r="P18"/>
  <c r="S18"/>
  <c r="O18"/>
  <c r="P51"/>
  <c r="S51"/>
  <c r="O51"/>
  <c r="P42"/>
  <c r="S42"/>
  <c r="O42"/>
  <c r="P33"/>
  <c r="S33"/>
  <c r="O33"/>
  <c r="O30"/>
  <c r="S30"/>
  <c r="O15"/>
  <c r="P15"/>
  <c r="S15"/>
  <c r="O25"/>
  <c r="P25"/>
  <c r="S25"/>
  <c r="O19"/>
  <c r="P19"/>
  <c r="S19"/>
  <c r="O17"/>
  <c r="P17"/>
  <c r="S17"/>
  <c r="O50"/>
  <c r="P50"/>
  <c r="S50"/>
  <c r="O49"/>
  <c r="P49"/>
  <c r="S49"/>
  <c r="O48"/>
  <c r="O46"/>
  <c r="P46"/>
  <c r="S46"/>
  <c r="O45"/>
  <c r="P45"/>
  <c r="S45"/>
  <c r="O44"/>
  <c r="O43"/>
  <c r="P43"/>
  <c r="S43"/>
  <c r="O41"/>
  <c r="P41"/>
  <c r="S41"/>
  <c r="O40"/>
  <c r="P40"/>
  <c r="S40"/>
  <c r="O39"/>
  <c r="P39"/>
  <c r="S39"/>
  <c r="O38"/>
  <c r="P38"/>
  <c r="S38"/>
  <c r="O37"/>
  <c r="P37"/>
  <c r="S37"/>
  <c r="O36"/>
  <c r="P36"/>
  <c r="S36"/>
  <c r="O35"/>
  <c r="P35"/>
  <c r="S35"/>
  <c r="O34"/>
  <c r="P34"/>
  <c r="S34"/>
  <c r="O32"/>
  <c r="P32"/>
  <c r="S32"/>
  <c r="O31"/>
  <c r="P31"/>
  <c r="S31"/>
  <c r="O26"/>
  <c r="P26"/>
  <c r="S26"/>
  <c r="O24"/>
  <c r="P24"/>
  <c r="S24"/>
  <c r="O23"/>
  <c r="P23"/>
  <c r="S23"/>
  <c r="O21"/>
  <c r="P21"/>
  <c r="S21"/>
  <c r="P20"/>
  <c r="S20"/>
  <c r="O16"/>
  <c r="P16"/>
  <c r="S16"/>
  <c r="O14"/>
  <c r="P14"/>
  <c r="S14"/>
  <c r="O13"/>
  <c r="P13"/>
  <c r="S13"/>
  <c r="O12"/>
  <c r="P12"/>
  <c r="S12"/>
  <c r="O11"/>
  <c r="P11"/>
  <c r="S11"/>
  <c r="O10"/>
  <c r="P10"/>
  <c r="S10"/>
  <c r="O9"/>
  <c r="P9"/>
  <c r="S9"/>
  <c r="O8"/>
  <c r="P8"/>
  <c r="S8"/>
  <c r="O7"/>
  <c r="P7"/>
  <c r="S7"/>
  <c r="O6"/>
  <c r="P6"/>
  <c r="S6"/>
  <c r="O5"/>
  <c r="P5"/>
  <c r="S5"/>
  <c r="O4"/>
  <c r="P4"/>
  <c r="S4"/>
  <c r="S52"/>
</calcChain>
</file>

<file path=xl/sharedStrings.xml><?xml version="1.0" encoding="utf-8"?>
<sst xmlns="http://schemas.openxmlformats.org/spreadsheetml/2006/main" count="89" uniqueCount="72">
  <si>
    <t>序号</t>
  </si>
  <si>
    <t>姓名</t>
  </si>
  <si>
    <t>平均工资</t>
  </si>
  <si>
    <t>芮书彩</t>
  </si>
  <si>
    <t>周天亮</t>
  </si>
  <si>
    <t>周套</t>
  </si>
  <si>
    <t xml:space="preserve">田利华 </t>
  </si>
  <si>
    <t>许亚利</t>
  </si>
  <si>
    <t>李娟</t>
  </si>
  <si>
    <t>李红军</t>
  </si>
  <si>
    <t>谷红艳</t>
  </si>
  <si>
    <t>高雷</t>
  </si>
  <si>
    <t>刘小红</t>
  </si>
  <si>
    <t>李红伟</t>
  </si>
  <si>
    <t>祁娟</t>
  </si>
  <si>
    <t>霍秋菊</t>
  </si>
  <si>
    <t>代灿亮</t>
  </si>
  <si>
    <t>郭更白</t>
  </si>
  <si>
    <t>孙稳盘</t>
  </si>
  <si>
    <t>周林生</t>
  </si>
  <si>
    <t>李新建</t>
  </si>
  <si>
    <t>蒋光辉</t>
  </si>
  <si>
    <t>祁松建</t>
  </si>
  <si>
    <t>王青杰</t>
  </si>
  <si>
    <t>祁建领</t>
  </si>
  <si>
    <t>葛云</t>
  </si>
  <si>
    <t>周雪</t>
  </si>
  <si>
    <t>刘秋娟</t>
  </si>
  <si>
    <t>刘文</t>
  </si>
  <si>
    <t>王砚平</t>
  </si>
  <si>
    <t>权春松</t>
  </si>
  <si>
    <t>周爱花</t>
  </si>
  <si>
    <t>王喜芝</t>
  </si>
  <si>
    <t>王海玲</t>
  </si>
  <si>
    <t>朱一卒</t>
  </si>
  <si>
    <t>牛艳丽</t>
  </si>
  <si>
    <t>王新丽</t>
  </si>
  <si>
    <t>祁国红</t>
  </si>
  <si>
    <t>宁秋峰</t>
  </si>
  <si>
    <t>郭秋风</t>
  </si>
  <si>
    <t>李素</t>
  </si>
  <si>
    <t>王秋菊</t>
  </si>
  <si>
    <t>毛红侠</t>
  </si>
  <si>
    <t>杨翠玲</t>
  </si>
  <si>
    <t>张凤娟</t>
  </si>
  <si>
    <t>王菊香</t>
  </si>
  <si>
    <t>乔永华</t>
  </si>
  <si>
    <t>陈桂阳</t>
  </si>
  <si>
    <t>合计</t>
  </si>
  <si>
    <t>退休</t>
    <phoneticPr fontId="3" type="noConversion"/>
  </si>
  <si>
    <t>入职九头崖时间</t>
    <phoneticPr fontId="3" type="noConversion"/>
  </si>
  <si>
    <t>王军英</t>
    <phoneticPr fontId="3" type="noConversion"/>
  </si>
  <si>
    <t>合计</t>
    <phoneticPr fontId="3" type="noConversion"/>
  </si>
  <si>
    <t>2015年10月</t>
    <phoneticPr fontId="3" type="noConversion"/>
  </si>
  <si>
    <t>2015年11月</t>
  </si>
  <si>
    <t>2015年12月</t>
  </si>
  <si>
    <t>1月</t>
    <phoneticPr fontId="3" type="noConversion"/>
  </si>
  <si>
    <t>2月</t>
    <phoneticPr fontId="3" type="noConversion"/>
  </si>
  <si>
    <t>3月</t>
    <phoneticPr fontId="3" type="noConversion"/>
  </si>
  <si>
    <t>4月</t>
    <phoneticPr fontId="3" type="noConversion"/>
  </si>
  <si>
    <t>5月</t>
    <phoneticPr fontId="3" type="noConversion"/>
  </si>
  <si>
    <t>6月</t>
    <phoneticPr fontId="3" type="noConversion"/>
  </si>
  <si>
    <t>7月</t>
    <phoneticPr fontId="3" type="noConversion"/>
  </si>
  <si>
    <t>8月</t>
    <phoneticPr fontId="3" type="noConversion"/>
  </si>
  <si>
    <t>9月</t>
    <phoneticPr fontId="3" type="noConversion"/>
  </si>
  <si>
    <t>九头崖工龄</t>
    <phoneticPr fontId="3" type="noConversion"/>
  </si>
  <si>
    <t>补偿金</t>
    <phoneticPr fontId="3" type="noConversion"/>
  </si>
  <si>
    <t>九头崖工龄</t>
    <phoneticPr fontId="3" type="noConversion"/>
  </si>
  <si>
    <t>补偿金</t>
    <phoneticPr fontId="3" type="noConversion"/>
  </si>
  <si>
    <t>入职九头崖时间</t>
    <phoneticPr fontId="3" type="noConversion"/>
  </si>
  <si>
    <t>超市工场经济补偿金明细表(一）</t>
    <phoneticPr fontId="3" type="noConversion"/>
  </si>
  <si>
    <t>超市工场经济补偿金明细表(二）</t>
    <phoneticPr fontId="3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</si>
</sst>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.00_);[Red]\(0.00\)"/>
    <numFmt numFmtId="179" formatCode="0.00_ "/>
    <numFmt numFmtId="180" formatCode="0_);[Red]\(0\)"/>
    <numFmt numFmtId="181" formatCode="_(&quot;$&quot;* #,##0_);_(&quot;$&quot;* \(#,##0\);_(&quot;$&quot;* &quot;-&quot;??_);_(@_)"/>
    <numFmt numFmtId="182" formatCode="mmm\ dd\,\ yy"/>
    <numFmt numFmtId="183" formatCode="_(&quot;$&quot;* #,##0.0_);_(&quot;$&quot;* \(#,##0.0\);_(&quot;$&quot;* &quot;-&quot;??_);_(@_)"/>
    <numFmt numFmtId="184" formatCode="mm/dd/yy_)"/>
    <numFmt numFmtId="185" formatCode="yyyy&quot;年&quot;m&quot;月&quot;;@"/>
  </numFmts>
  <fonts count="11">
    <font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0" borderId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9" fillId="0" borderId="0"/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9" fontId="5" fillId="0" borderId="0" xfId="0" applyNumberFormat="1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9" fontId="3" fillId="0" borderId="0" xfId="0" applyNumberFormat="1" applyFont="1" applyBorder="1">
      <alignment vertical="center"/>
    </xf>
    <xf numFmtId="185" fontId="3" fillId="0" borderId="0" xfId="0" applyNumberFormat="1" applyFont="1" applyBorder="1">
      <alignment vertical="center"/>
    </xf>
    <xf numFmtId="185" fontId="2" fillId="0" borderId="0" xfId="0" applyNumberFormat="1" applyFont="1" applyAlignment="1">
      <alignment horizontal="center" vertical="center"/>
    </xf>
    <xf numFmtId="185" fontId="3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179" fontId="3" fillId="0" borderId="3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9" fontId="5" fillId="0" borderId="0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7">
    <cellStyle name="常规" xfId="0" builtinId="0"/>
    <cellStyle name="콤마 [0]_BOILER-CO1" xfId="1"/>
    <cellStyle name="콤마_BOILER-CO1" xfId="2"/>
    <cellStyle name="통화 [0]_BOILER-CO1" xfId="3"/>
    <cellStyle name="통화_BOILER-CO1" xfId="4"/>
    <cellStyle name="표준_0N-HANDLING " xfId="5"/>
    <cellStyle name="霓付 [0]_97MBO" xfId="6"/>
    <cellStyle name="霓付_97MBO" xfId="7"/>
    <cellStyle name="烹拳 [0]_97MBO" xfId="8"/>
    <cellStyle name="烹拳_97MBO" xfId="9"/>
    <cellStyle name="普通_ 白土" xfId="10"/>
    <cellStyle name="千分位[0]_ 白土" xfId="11"/>
    <cellStyle name="千分位_ 白土" xfId="12"/>
    <cellStyle name="千位[0]_laroux" xfId="13"/>
    <cellStyle name="千位_laroux" xfId="14"/>
    <cellStyle name="钎霖_laroux" xfId="15"/>
    <cellStyle name="样式 1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25" workbookViewId="0">
      <selection activeCell="V48" sqref="V48"/>
    </sheetView>
  </sheetViews>
  <sheetFormatPr defaultColWidth="9" defaultRowHeight="14.25"/>
  <cols>
    <col min="1" max="1" width="3.25" customWidth="1"/>
    <col min="2" max="2" width="6.125" customWidth="1"/>
    <col min="3" max="3" width="7.625" customWidth="1"/>
    <col min="4" max="4" width="6.625" customWidth="1"/>
    <col min="5" max="5" width="6.875" customWidth="1"/>
    <col min="6" max="6" width="7.125" customWidth="1"/>
    <col min="7" max="8" width="7.25" customWidth="1"/>
    <col min="9" max="9" width="7.125" customWidth="1"/>
    <col min="10" max="10" width="7" customWidth="1"/>
    <col min="11" max="12" width="6.875" customWidth="1"/>
    <col min="13" max="13" width="6.625" customWidth="1"/>
    <col min="14" max="14" width="6.75" customWidth="1"/>
    <col min="15" max="15" width="7.75" customWidth="1"/>
    <col min="16" max="16" width="7.25" customWidth="1"/>
    <col min="17" max="17" width="8.5" customWidth="1"/>
    <col min="18" max="18" width="5.25" customWidth="1"/>
    <col min="19" max="19" width="12.125" customWidth="1"/>
  </cols>
  <sheetData>
    <row r="1" spans="1:19" ht="25.5" customHeight="1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6"/>
    </row>
    <row r="2" spans="1:19" s="3" customFormat="1" ht="30" customHeight="1">
      <c r="A2" s="1" t="s">
        <v>0</v>
      </c>
      <c r="B2" s="1" t="s">
        <v>1</v>
      </c>
      <c r="C2" s="28" t="s">
        <v>53</v>
      </c>
      <c r="D2" s="28" t="s">
        <v>54</v>
      </c>
      <c r="E2" s="28" t="s">
        <v>55</v>
      </c>
      <c r="F2" s="1" t="s">
        <v>56</v>
      </c>
      <c r="G2" s="1" t="s">
        <v>57</v>
      </c>
      <c r="H2" s="1" t="s">
        <v>58</v>
      </c>
      <c r="I2" s="1" t="s">
        <v>59</v>
      </c>
      <c r="J2" s="1" t="s">
        <v>60</v>
      </c>
      <c r="K2" s="1" t="s">
        <v>61</v>
      </c>
      <c r="L2" s="1" t="s">
        <v>62</v>
      </c>
      <c r="M2" s="1" t="s">
        <v>63</v>
      </c>
      <c r="N2" s="1" t="s">
        <v>64</v>
      </c>
      <c r="O2" s="29" t="s">
        <v>52</v>
      </c>
      <c r="P2" s="30" t="s">
        <v>2</v>
      </c>
      <c r="Q2" s="31" t="s">
        <v>50</v>
      </c>
      <c r="R2" s="32" t="s">
        <v>67</v>
      </c>
      <c r="S2" s="32" t="s">
        <v>68</v>
      </c>
    </row>
    <row r="3" spans="1:19" s="3" customFormat="1" ht="16.5" customHeight="1">
      <c r="A3" s="2">
        <v>1</v>
      </c>
      <c r="B3" s="4" t="s">
        <v>3</v>
      </c>
      <c r="C3" s="4"/>
      <c r="D3" s="4">
        <v>1137.53</v>
      </c>
      <c r="E3" s="5">
        <v>1247.0999999999999</v>
      </c>
      <c r="F3" s="5"/>
      <c r="G3" s="5"/>
      <c r="H3" s="5"/>
      <c r="I3" s="5"/>
      <c r="J3" s="5"/>
      <c r="K3" s="5"/>
      <c r="L3" s="5"/>
      <c r="M3" s="5"/>
      <c r="N3" s="5"/>
      <c r="O3" s="5">
        <f>SUM(C3:N3)-1137.53</f>
        <v>1247.1000000000001</v>
      </c>
      <c r="P3" s="5">
        <v>1368.26</v>
      </c>
      <c r="Q3" s="20">
        <v>37865</v>
      </c>
      <c r="R3" s="21">
        <v>14</v>
      </c>
      <c r="S3" s="23">
        <f>R3*1368.26</f>
        <v>19155.64</v>
      </c>
    </row>
    <row r="4" spans="1:19" s="3" customFormat="1" ht="16.5" customHeight="1">
      <c r="A4" s="2">
        <v>2</v>
      </c>
      <c r="B4" s="4" t="s">
        <v>4</v>
      </c>
      <c r="C4" s="4">
        <v>2074.33</v>
      </c>
      <c r="D4" s="4">
        <v>2088.35</v>
      </c>
      <c r="E4" s="5">
        <v>2387.34</v>
      </c>
      <c r="F4" s="5">
        <v>2598.52</v>
      </c>
      <c r="G4" s="5">
        <v>2226.1154545454547</v>
      </c>
      <c r="H4" s="5">
        <v>3118.147272727273</v>
      </c>
      <c r="I4" s="5">
        <v>2796.9509090909091</v>
      </c>
      <c r="J4" s="5">
        <v>2482.2109090909094</v>
      </c>
      <c r="K4" s="5">
        <v>2235.090909090909</v>
      </c>
      <c r="L4" s="5">
        <v>1480.62</v>
      </c>
      <c r="M4" s="5"/>
      <c r="N4" s="5"/>
      <c r="O4" s="5">
        <f t="shared" ref="O4:O26" si="0">SUM(C4:N4)</f>
        <v>23487.675454545457</v>
      </c>
      <c r="P4" s="5">
        <f>O4/10</f>
        <v>2348.7675454545456</v>
      </c>
      <c r="Q4" s="20">
        <v>37866</v>
      </c>
      <c r="R4" s="21">
        <v>14</v>
      </c>
      <c r="S4" s="23">
        <f t="shared" ref="S4:S26" si="1">R4*P4</f>
        <v>32882.745636363637</v>
      </c>
    </row>
    <row r="5" spans="1:19" s="3" customFormat="1" ht="16.5" customHeight="1">
      <c r="A5" s="2">
        <v>3</v>
      </c>
      <c r="B5" s="4" t="s">
        <v>5</v>
      </c>
      <c r="C5" s="4">
        <v>2791.72</v>
      </c>
      <c r="D5" s="4">
        <v>2700.57</v>
      </c>
      <c r="E5" s="5">
        <v>2890.6</v>
      </c>
      <c r="F5" s="5">
        <v>2901.25</v>
      </c>
      <c r="G5" s="5">
        <v>3139.2845454545454</v>
      </c>
      <c r="H5" s="5">
        <v>2801.2972727272727</v>
      </c>
      <c r="I5" s="5">
        <v>2750.2709090909093</v>
      </c>
      <c r="J5" s="5">
        <v>2706.897272727273</v>
      </c>
      <c r="K5" s="5">
        <v>2667.7909090909093</v>
      </c>
      <c r="L5" s="5">
        <v>2516.9899999999998</v>
      </c>
      <c r="M5" s="5">
        <v>2268.2600000000002</v>
      </c>
      <c r="N5" s="5">
        <v>2268.2600000000002</v>
      </c>
      <c r="O5" s="5">
        <f t="shared" si="0"/>
        <v>32403.19090909091</v>
      </c>
      <c r="P5" s="5">
        <f t="shared" ref="P5:P10" si="2">O5/12</f>
        <v>2700.2659090909092</v>
      </c>
      <c r="Q5" s="20">
        <v>37867</v>
      </c>
      <c r="R5" s="21">
        <v>14</v>
      </c>
      <c r="S5" s="23">
        <f t="shared" si="1"/>
        <v>37803.722727272732</v>
      </c>
    </row>
    <row r="6" spans="1:19" s="3" customFormat="1" ht="16.5" customHeight="1">
      <c r="A6" s="2">
        <v>4</v>
      </c>
      <c r="B6" s="6" t="s">
        <v>6</v>
      </c>
      <c r="C6" s="6">
        <v>5489.8</v>
      </c>
      <c r="D6" s="6">
        <v>5297.49</v>
      </c>
      <c r="E6" s="5">
        <v>5396.12</v>
      </c>
      <c r="F6" s="5">
        <v>5396.12</v>
      </c>
      <c r="G6" s="5">
        <v>5049.96</v>
      </c>
      <c r="H6" s="5">
        <v>5396.12</v>
      </c>
      <c r="I6" s="5">
        <v>5647.61</v>
      </c>
      <c r="J6" s="5">
        <v>5820.69</v>
      </c>
      <c r="K6" s="5">
        <v>5647.61</v>
      </c>
      <c r="L6" s="5">
        <v>5049.67</v>
      </c>
      <c r="M6" s="5">
        <v>4472.75</v>
      </c>
      <c r="N6" s="5">
        <v>4472.75</v>
      </c>
      <c r="O6" s="5">
        <f t="shared" si="0"/>
        <v>63136.689999999995</v>
      </c>
      <c r="P6" s="5">
        <f t="shared" si="2"/>
        <v>5261.3908333333329</v>
      </c>
      <c r="Q6" s="20">
        <v>34578</v>
      </c>
      <c r="R6" s="21">
        <v>22</v>
      </c>
      <c r="S6" s="23">
        <f t="shared" si="1"/>
        <v>115750.59833333333</v>
      </c>
    </row>
    <row r="7" spans="1:19" s="3" customFormat="1" ht="16.5" customHeight="1">
      <c r="A7" s="2">
        <v>5</v>
      </c>
      <c r="B7" s="7" t="s">
        <v>7</v>
      </c>
      <c r="C7" s="7">
        <v>2950.21</v>
      </c>
      <c r="D7" s="7">
        <v>2797.52</v>
      </c>
      <c r="E7" s="5">
        <v>3313.5</v>
      </c>
      <c r="F7" s="5">
        <v>2956.98</v>
      </c>
      <c r="G7" s="5">
        <v>2511.6354545454546</v>
      </c>
      <c r="H7" s="5">
        <v>2838.8072727272729</v>
      </c>
      <c r="I7" s="5">
        <v>2469.3854545454546</v>
      </c>
      <c r="J7" s="5"/>
      <c r="K7" s="5"/>
      <c r="L7" s="5"/>
      <c r="M7" s="5"/>
      <c r="N7" s="5"/>
      <c r="O7" s="5">
        <f t="shared" si="0"/>
        <v>19838.038181818181</v>
      </c>
      <c r="P7" s="5">
        <f>O7/7</f>
        <v>2834.0054545454545</v>
      </c>
      <c r="Q7" s="20">
        <v>37867</v>
      </c>
      <c r="R7" s="21">
        <v>14</v>
      </c>
      <c r="S7" s="23">
        <f t="shared" si="1"/>
        <v>39676.076363636363</v>
      </c>
    </row>
    <row r="8" spans="1:19" s="3" customFormat="1" ht="16.5" customHeight="1">
      <c r="A8" s="2">
        <v>6</v>
      </c>
      <c r="B8" s="7" t="s">
        <v>8</v>
      </c>
      <c r="C8" s="7">
        <v>2390.9899999999998</v>
      </c>
      <c r="D8" s="7">
        <v>2276.9899999999998</v>
      </c>
      <c r="E8" s="5">
        <v>2240.9899999999998</v>
      </c>
      <c r="F8" s="5">
        <v>2251.7399999999998</v>
      </c>
      <c r="G8" s="5">
        <v>2413.7145454545453</v>
      </c>
      <c r="H8" s="5">
        <v>2240.9872727272727</v>
      </c>
      <c r="I8" s="5">
        <v>2177.3509090909092</v>
      </c>
      <c r="J8" s="5">
        <v>725.44475073313799</v>
      </c>
      <c r="K8" s="5">
        <v>2177.3509090909092</v>
      </c>
      <c r="L8" s="5">
        <v>2113.71</v>
      </c>
      <c r="M8" s="5">
        <v>2068.2600000000002</v>
      </c>
      <c r="N8" s="5">
        <v>2068.2600000000002</v>
      </c>
      <c r="O8" s="5">
        <f>SUM(C8:N8)-725.44</f>
        <v>24420.348387096779</v>
      </c>
      <c r="P8" s="5">
        <f>O8/11</f>
        <v>2220.0316715542526</v>
      </c>
      <c r="Q8" s="20">
        <v>37868</v>
      </c>
      <c r="R8" s="21">
        <v>14</v>
      </c>
      <c r="S8" s="23">
        <f t="shared" si="1"/>
        <v>31080.443401759538</v>
      </c>
    </row>
    <row r="9" spans="1:19" s="3" customFormat="1" ht="16.5" customHeight="1">
      <c r="A9" s="2">
        <v>7</v>
      </c>
      <c r="B9" s="6" t="s">
        <v>9</v>
      </c>
      <c r="C9" s="6">
        <v>5541</v>
      </c>
      <c r="D9" s="6">
        <v>5425.49</v>
      </c>
      <c r="E9" s="5">
        <v>5511.32</v>
      </c>
      <c r="F9" s="5">
        <v>5511.32</v>
      </c>
      <c r="G9" s="5">
        <v>5165.16</v>
      </c>
      <c r="H9" s="5">
        <v>5511.32</v>
      </c>
      <c r="I9" s="5">
        <v>5338.24</v>
      </c>
      <c r="J9" s="5">
        <v>5511.32</v>
      </c>
      <c r="K9" s="5">
        <v>5338.24</v>
      </c>
      <c r="L9" s="5">
        <v>5164.87</v>
      </c>
      <c r="M9" s="5">
        <v>4588.26</v>
      </c>
      <c r="N9" s="5">
        <v>4588.26</v>
      </c>
      <c r="O9" s="5">
        <f t="shared" si="0"/>
        <v>63194.8</v>
      </c>
      <c r="P9" s="5">
        <f t="shared" si="2"/>
        <v>5266.2333333333336</v>
      </c>
      <c r="Q9" s="20">
        <v>39783</v>
      </c>
      <c r="R9" s="21">
        <v>9</v>
      </c>
      <c r="S9" s="23">
        <f t="shared" si="1"/>
        <v>47396.100000000006</v>
      </c>
    </row>
    <row r="10" spans="1:19" s="3" customFormat="1" ht="16.5" customHeight="1">
      <c r="A10" s="2">
        <v>8</v>
      </c>
      <c r="B10" s="8" t="s">
        <v>10</v>
      </c>
      <c r="C10" s="8">
        <v>2761.28</v>
      </c>
      <c r="D10" s="8">
        <v>2675.83</v>
      </c>
      <c r="E10" s="5">
        <v>2881.59</v>
      </c>
      <c r="F10" s="5">
        <v>2640.99</v>
      </c>
      <c r="G10" s="5">
        <v>2834.8645454545454</v>
      </c>
      <c r="H10" s="5">
        <v>2650.1072727272726</v>
      </c>
      <c r="I10" s="5">
        <v>2590.6509090909094</v>
      </c>
      <c r="J10" s="5">
        <v>2525.7945454545452</v>
      </c>
      <c r="K10" s="5">
        <v>2586.9109090909092</v>
      </c>
      <c r="L10" s="5">
        <v>2519.9899999999998</v>
      </c>
      <c r="M10" s="5">
        <v>2268.2600000000002</v>
      </c>
      <c r="N10" s="5">
        <v>2268.2600000000002</v>
      </c>
      <c r="O10" s="5">
        <f t="shared" si="0"/>
        <v>31204.528181818183</v>
      </c>
      <c r="P10" s="5">
        <f t="shared" si="2"/>
        <v>2600.3773484848484</v>
      </c>
      <c r="Q10" s="20">
        <v>37865</v>
      </c>
      <c r="R10" s="21">
        <v>14</v>
      </c>
      <c r="S10" s="23">
        <f t="shared" si="1"/>
        <v>36405.282878787875</v>
      </c>
    </row>
    <row r="11" spans="1:19" s="3" customFormat="1" ht="16.5" customHeight="1">
      <c r="A11" s="2">
        <v>9</v>
      </c>
      <c r="B11" s="4" t="s">
        <v>11</v>
      </c>
      <c r="C11" s="4">
        <v>2733.66</v>
      </c>
      <c r="D11" s="4">
        <v>2643.74</v>
      </c>
      <c r="E11" s="5">
        <v>4484.5200000000004</v>
      </c>
      <c r="F11" s="5">
        <v>3966.57</v>
      </c>
      <c r="G11" s="5">
        <v>3856.54</v>
      </c>
      <c r="H11" s="5">
        <v>4116.51</v>
      </c>
      <c r="I11" s="5">
        <v>3819.5</v>
      </c>
      <c r="J11" s="5">
        <v>3811.92</v>
      </c>
      <c r="K11" s="5">
        <v>3621.13</v>
      </c>
      <c r="L11" s="5">
        <v>2415.12</v>
      </c>
      <c r="M11" s="5"/>
      <c r="N11" s="5"/>
      <c r="O11" s="5">
        <f t="shared" si="0"/>
        <v>35469.21</v>
      </c>
      <c r="P11" s="5">
        <f>O11/10</f>
        <v>3546.9209999999998</v>
      </c>
      <c r="Q11" s="20">
        <v>38261</v>
      </c>
      <c r="R11" s="21">
        <v>13</v>
      </c>
      <c r="S11" s="23">
        <f t="shared" si="1"/>
        <v>46109.972999999998</v>
      </c>
    </row>
    <row r="12" spans="1:19" s="3" customFormat="1" ht="16.5" customHeight="1">
      <c r="A12" s="2">
        <v>10</v>
      </c>
      <c r="B12" s="4" t="s">
        <v>12</v>
      </c>
      <c r="C12" s="4">
        <v>2062.91</v>
      </c>
      <c r="D12" s="4">
        <v>1910.81</v>
      </c>
      <c r="E12" s="5">
        <v>2002.08</v>
      </c>
      <c r="F12" s="5">
        <v>1950.08</v>
      </c>
      <c r="G12" s="5">
        <v>1804.6236363636363</v>
      </c>
      <c r="H12" s="5">
        <v>1504.6236363636363</v>
      </c>
      <c r="I12" s="5">
        <v>1313.7145454545455</v>
      </c>
      <c r="J12" s="5">
        <v>1313.7145454545455</v>
      </c>
      <c r="K12" s="5">
        <v>1568.26</v>
      </c>
      <c r="L12" s="5">
        <v>538.78787878787875</v>
      </c>
      <c r="M12" s="5"/>
      <c r="N12" s="5"/>
      <c r="O12" s="5">
        <f>SUM(C12:N12)-538.79</f>
        <v>15430.814242424243</v>
      </c>
      <c r="P12" s="5">
        <f>O12/9</f>
        <v>1714.534915824916</v>
      </c>
      <c r="Q12" s="20">
        <v>37865</v>
      </c>
      <c r="R12" s="21">
        <v>14</v>
      </c>
      <c r="S12" s="23">
        <f t="shared" si="1"/>
        <v>24003.488821548824</v>
      </c>
    </row>
    <row r="13" spans="1:19" s="3" customFormat="1" ht="16.5" customHeight="1">
      <c r="A13" s="2">
        <v>11</v>
      </c>
      <c r="B13" s="4" t="s">
        <v>13</v>
      </c>
      <c r="C13" s="4">
        <v>1613.71</v>
      </c>
      <c r="D13" s="4">
        <v>1638.08</v>
      </c>
      <c r="E13" s="5">
        <v>1550.08</v>
      </c>
      <c r="F13" s="5">
        <v>1550.08</v>
      </c>
      <c r="G13" s="5">
        <v>186.44181818181821</v>
      </c>
      <c r="H13" s="5">
        <v>722.80545454545461</v>
      </c>
      <c r="I13" s="5">
        <v>913.7145454545456</v>
      </c>
      <c r="J13" s="5">
        <v>722.80545454545461</v>
      </c>
      <c r="K13" s="5">
        <v>1422.8054545454545</v>
      </c>
      <c r="L13" s="5">
        <v>381.81818181818181</v>
      </c>
      <c r="M13" s="5"/>
      <c r="N13" s="5"/>
      <c r="O13" s="5">
        <f>C13+D13+E13+F13+K13</f>
        <v>7774.7554545454541</v>
      </c>
      <c r="P13" s="5">
        <f>O13/5</f>
        <v>1554.9510909090909</v>
      </c>
      <c r="Q13" s="20">
        <v>42005</v>
      </c>
      <c r="R13" s="21">
        <v>2</v>
      </c>
      <c r="S13" s="23">
        <f t="shared" si="1"/>
        <v>3109.9021818181818</v>
      </c>
    </row>
    <row r="14" spans="1:19" s="3" customFormat="1" ht="16.5" customHeight="1">
      <c r="A14" s="2">
        <v>12</v>
      </c>
      <c r="B14" s="9" t="s">
        <v>14</v>
      </c>
      <c r="C14" s="4">
        <v>1983.55</v>
      </c>
      <c r="D14" s="9">
        <v>1965.24</v>
      </c>
      <c r="E14" s="5">
        <v>1686.44</v>
      </c>
      <c r="F14" s="5">
        <v>1813.71</v>
      </c>
      <c r="G14" s="5">
        <v>1668.26</v>
      </c>
      <c r="H14" s="5">
        <v>1431.8963636363635</v>
      </c>
      <c r="I14" s="5">
        <v>922.80545454545461</v>
      </c>
      <c r="J14" s="5">
        <v>1393.7145454545455</v>
      </c>
      <c r="K14" s="5">
        <v>1686.441818181818</v>
      </c>
      <c r="L14" s="5"/>
      <c r="M14" s="5"/>
      <c r="N14" s="5"/>
      <c r="O14" s="5">
        <f>SUM(C14:N14)-922.81</f>
        <v>13629.248181818182</v>
      </c>
      <c r="P14" s="5">
        <f>O14/8</f>
        <v>1703.6560227272728</v>
      </c>
      <c r="Q14" s="20">
        <v>39356</v>
      </c>
      <c r="R14" s="21">
        <v>10</v>
      </c>
      <c r="S14" s="23">
        <f t="shared" si="1"/>
        <v>17036.560227272726</v>
      </c>
    </row>
    <row r="15" spans="1:19" s="3" customFormat="1" ht="16.5" customHeight="1">
      <c r="A15" s="2">
        <v>13</v>
      </c>
      <c r="B15" s="9" t="s">
        <v>15</v>
      </c>
      <c r="C15" s="4">
        <v>2015.98</v>
      </c>
      <c r="D15" s="9">
        <v>1744.44</v>
      </c>
      <c r="E15" s="5">
        <v>1790.08</v>
      </c>
      <c r="F15" s="5">
        <v>1813.71</v>
      </c>
      <c r="G15" s="5">
        <v>1540.9872727272727</v>
      </c>
      <c r="H15" s="5">
        <v>1240.9872727272727</v>
      </c>
      <c r="I15" s="5">
        <v>1113.7145454545455</v>
      </c>
      <c r="J15" s="5">
        <v>1400.0781818181817</v>
      </c>
      <c r="K15" s="5">
        <v>2768.26</v>
      </c>
      <c r="L15" s="5">
        <v>70.303030303030297</v>
      </c>
      <c r="M15" s="5"/>
      <c r="N15" s="5"/>
      <c r="O15" s="5">
        <f>SUM(C15:N15)-70.3-1113.71</f>
        <v>14314.530303030304</v>
      </c>
      <c r="P15" s="5">
        <f>O15/8</f>
        <v>1789.316287878788</v>
      </c>
      <c r="Q15" s="20">
        <v>37865</v>
      </c>
      <c r="R15" s="21">
        <v>14</v>
      </c>
      <c r="S15" s="23">
        <f t="shared" si="1"/>
        <v>25050.428030303032</v>
      </c>
    </row>
    <row r="16" spans="1:19" s="3" customFormat="1" ht="16.5" customHeight="1">
      <c r="A16" s="2">
        <v>14</v>
      </c>
      <c r="B16" s="9" t="s">
        <v>16</v>
      </c>
      <c r="C16" s="4">
        <v>885.08</v>
      </c>
      <c r="D16" s="9">
        <v>277.35000000000002</v>
      </c>
      <c r="E16" s="5">
        <v>1542.44</v>
      </c>
      <c r="F16" s="5">
        <v>1040.99</v>
      </c>
      <c r="G16" s="5">
        <v>1050.0781818181817</v>
      </c>
      <c r="H16" s="5">
        <v>1359.1690909090908</v>
      </c>
      <c r="I16" s="5">
        <v>977.35090909090911</v>
      </c>
      <c r="J16" s="5">
        <v>213.71454545454546</v>
      </c>
      <c r="K16" s="5">
        <v>1645.532727272727</v>
      </c>
      <c r="L16" s="5">
        <v>222.72727272727272</v>
      </c>
      <c r="M16" s="5"/>
      <c r="N16" s="5"/>
      <c r="O16" s="5">
        <f>E16+H16+K16</f>
        <v>4547.1418181818181</v>
      </c>
      <c r="P16" s="5">
        <f>O16/3</f>
        <v>1515.7139393939394</v>
      </c>
      <c r="Q16" s="20">
        <v>37866</v>
      </c>
      <c r="R16" s="21">
        <v>14</v>
      </c>
      <c r="S16" s="23">
        <f t="shared" si="1"/>
        <v>21219.995151515152</v>
      </c>
    </row>
    <row r="17" spans="1:19" s="3" customFormat="1" ht="16.5" customHeight="1">
      <c r="A17" s="2">
        <v>15</v>
      </c>
      <c r="B17" s="4" t="s">
        <v>17</v>
      </c>
      <c r="C17" s="4">
        <v>1740.99</v>
      </c>
      <c r="D17" s="4">
        <v>1565.08</v>
      </c>
      <c r="E17" s="5">
        <v>1550.08</v>
      </c>
      <c r="F17" s="5">
        <v>1613.71</v>
      </c>
      <c r="G17" s="5">
        <v>1595.5327272727272</v>
      </c>
      <c r="H17" s="5">
        <v>1104.6236363636363</v>
      </c>
      <c r="I17" s="5">
        <v>1359.1690909090908</v>
      </c>
      <c r="J17" s="5">
        <v>1346.441818181818</v>
      </c>
      <c r="K17" s="5">
        <v>1709.169090909091</v>
      </c>
      <c r="L17" s="5">
        <v>881.9</v>
      </c>
      <c r="M17" s="5"/>
      <c r="N17" s="5"/>
      <c r="O17" s="5">
        <f>SUM(C17:N17)-881.9-1104.62</f>
        <v>12480.176363636361</v>
      </c>
      <c r="P17" s="5">
        <f>O17/8</f>
        <v>1560.0220454545452</v>
      </c>
      <c r="Q17" s="20">
        <v>37867</v>
      </c>
      <c r="R17" s="21">
        <v>14</v>
      </c>
      <c r="S17" s="23">
        <f t="shared" si="1"/>
        <v>21840.308636363632</v>
      </c>
    </row>
    <row r="18" spans="1:19" s="3" customFormat="1" ht="16.5" customHeight="1">
      <c r="A18" s="2">
        <v>16</v>
      </c>
      <c r="B18" s="1" t="s">
        <v>18</v>
      </c>
      <c r="C18" s="1">
        <v>1618.26</v>
      </c>
      <c r="D18" s="1">
        <v>1650.08</v>
      </c>
      <c r="E18" s="5">
        <v>1522.81</v>
      </c>
      <c r="F18" s="5">
        <v>1713.71</v>
      </c>
      <c r="G18" s="5">
        <v>1268.26</v>
      </c>
      <c r="H18" s="5">
        <v>1268.26</v>
      </c>
      <c r="I18" s="5">
        <v>927.35090909090934</v>
      </c>
      <c r="J18" s="5">
        <v>790.98727272727285</v>
      </c>
      <c r="K18" s="5">
        <v>1222.8054545454545</v>
      </c>
      <c r="L18" s="5">
        <v>477.28</v>
      </c>
      <c r="M18" s="5"/>
      <c r="N18" s="5"/>
      <c r="O18" s="5">
        <f>SUM(C18:N18)-927.35-477.28-790.99-1222.81</f>
        <v>9041.3736363636363</v>
      </c>
      <c r="P18" s="5">
        <f>O18/6</f>
        <v>1506.895606060606</v>
      </c>
      <c r="Q18" s="20">
        <v>37868</v>
      </c>
      <c r="R18" s="21">
        <v>14</v>
      </c>
      <c r="S18" s="23">
        <f t="shared" si="1"/>
        <v>21096.538484848483</v>
      </c>
    </row>
    <row r="19" spans="1:19" s="3" customFormat="1" ht="16.5" customHeight="1">
      <c r="A19" s="2">
        <v>17</v>
      </c>
      <c r="B19" s="1" t="s">
        <v>19</v>
      </c>
      <c r="C19" s="1">
        <v>1610.08</v>
      </c>
      <c r="D19" s="1">
        <v>1486.44</v>
      </c>
      <c r="E19" s="5">
        <v>1524.81</v>
      </c>
      <c r="F19" s="5">
        <v>1550.08</v>
      </c>
      <c r="G19" s="5">
        <v>1359.1690909090908</v>
      </c>
      <c r="H19" s="5">
        <v>1359.1690909090908</v>
      </c>
      <c r="I19" s="5">
        <v>977.35090909090911</v>
      </c>
      <c r="J19" s="5">
        <v>818.26</v>
      </c>
      <c r="K19" s="5">
        <v>1613.7145454545455</v>
      </c>
      <c r="L19" s="5">
        <v>445.45454545454544</v>
      </c>
      <c r="M19" s="5"/>
      <c r="N19" s="5"/>
      <c r="O19" s="5">
        <f>SUM(C19:N19)-445.45-977.35-818.26</f>
        <v>10503.46818181818</v>
      </c>
      <c r="P19" s="5">
        <f>O19/7</f>
        <v>1500.4954545454543</v>
      </c>
      <c r="Q19" s="20">
        <v>37869</v>
      </c>
      <c r="R19" s="21">
        <v>14</v>
      </c>
      <c r="S19" s="23">
        <f t="shared" si="1"/>
        <v>21006.93636363636</v>
      </c>
    </row>
    <row r="20" spans="1:19" s="3" customFormat="1" ht="16.5" customHeight="1">
      <c r="A20" s="2">
        <v>18</v>
      </c>
      <c r="B20" s="4" t="s">
        <v>20</v>
      </c>
      <c r="C20" s="4">
        <v>2170.41</v>
      </c>
      <c r="D20" s="4">
        <v>2080.0100000000002</v>
      </c>
      <c r="E20" s="5">
        <v>1952.81</v>
      </c>
      <c r="F20" s="5">
        <v>2229.17</v>
      </c>
      <c r="G20" s="5">
        <v>2036.8963636363635</v>
      </c>
      <c r="H20" s="5">
        <v>2034.169090909091</v>
      </c>
      <c r="I20" s="5">
        <v>2284.1690909090912</v>
      </c>
      <c r="J20" s="5">
        <v>2760.9872727272727</v>
      </c>
      <c r="K20" s="5">
        <v>2677.3509090909092</v>
      </c>
      <c r="L20" s="5">
        <v>1849.62</v>
      </c>
      <c r="M20" s="5"/>
      <c r="N20" s="5"/>
      <c r="O20" s="5">
        <f>SUM(C20:N20)</f>
        <v>22075.592727272728</v>
      </c>
      <c r="P20" s="5">
        <f>O20/10</f>
        <v>2207.5592727272729</v>
      </c>
      <c r="Q20" s="20">
        <v>37870</v>
      </c>
      <c r="R20" s="21">
        <v>14</v>
      </c>
      <c r="S20" s="23">
        <f t="shared" si="1"/>
        <v>30905.829818181821</v>
      </c>
    </row>
    <row r="21" spans="1:19" s="3" customFormat="1" ht="16.5" customHeight="1">
      <c r="A21" s="2">
        <v>19</v>
      </c>
      <c r="B21" s="4" t="s">
        <v>21</v>
      </c>
      <c r="C21" s="4">
        <v>1924.13</v>
      </c>
      <c r="D21" s="4">
        <v>1890.08</v>
      </c>
      <c r="E21" s="5">
        <v>1784.17</v>
      </c>
      <c r="F21" s="5">
        <v>1855.53</v>
      </c>
      <c r="G21" s="5">
        <v>1751.8963636363635</v>
      </c>
      <c r="H21" s="5">
        <v>1794.1690909090908</v>
      </c>
      <c r="I21" s="5">
        <v>2152.3509090909092</v>
      </c>
      <c r="J21" s="5">
        <v>2460.9872727272727</v>
      </c>
      <c r="K21" s="5">
        <v>2377.3509090909092</v>
      </c>
      <c r="L21" s="5">
        <v>2063.7199999999998</v>
      </c>
      <c r="M21" s="5">
        <v>1768.26</v>
      </c>
      <c r="N21" s="5">
        <v>1768.26</v>
      </c>
      <c r="O21" s="5">
        <f t="shared" si="0"/>
        <v>23590.904545454541</v>
      </c>
      <c r="P21" s="5">
        <f>O21/12</f>
        <v>1965.9087121212117</v>
      </c>
      <c r="Q21" s="20">
        <v>37871</v>
      </c>
      <c r="R21" s="21">
        <v>14</v>
      </c>
      <c r="S21" s="23">
        <f t="shared" si="1"/>
        <v>27522.721969696962</v>
      </c>
    </row>
    <row r="22" spans="1:19" s="3" customFormat="1" ht="16.5" customHeight="1">
      <c r="A22" s="2">
        <v>20</v>
      </c>
      <c r="B22" s="9" t="s">
        <v>22</v>
      </c>
      <c r="C22" s="9">
        <v>1804.55</v>
      </c>
      <c r="D22" s="9">
        <v>776.87</v>
      </c>
      <c r="E22" s="5">
        <v>1584.17</v>
      </c>
      <c r="F22" s="5">
        <v>1785.53</v>
      </c>
      <c r="G22" s="5">
        <v>1673.26</v>
      </c>
      <c r="H22" s="5">
        <v>1794.1690909090908</v>
      </c>
      <c r="I22" s="5">
        <v>2152.3509090909092</v>
      </c>
      <c r="J22" s="5">
        <v>2460.9872727272727</v>
      </c>
      <c r="K22" s="5">
        <v>2377.3509090909092</v>
      </c>
      <c r="L22" s="5">
        <v>2063.7199999999998</v>
      </c>
      <c r="M22" s="5">
        <v>1768.26</v>
      </c>
      <c r="N22" s="5">
        <v>1768.26</v>
      </c>
      <c r="O22" s="5">
        <f>SUM(C22:N22)-D22</f>
        <v>21232.608181818181</v>
      </c>
      <c r="P22" s="5">
        <f>O22/11</f>
        <v>1930.2371074380164</v>
      </c>
      <c r="Q22" s="20">
        <v>37872</v>
      </c>
      <c r="R22" s="21">
        <v>14</v>
      </c>
      <c r="S22" s="23">
        <f t="shared" si="1"/>
        <v>27023.319504132229</v>
      </c>
    </row>
    <row r="23" spans="1:19" s="3" customFormat="1" ht="16.5" customHeight="1">
      <c r="A23" s="2">
        <v>21</v>
      </c>
      <c r="B23" s="1" t="s">
        <v>23</v>
      </c>
      <c r="C23" s="1">
        <v>1455.13</v>
      </c>
      <c r="D23" s="1">
        <v>1890.08</v>
      </c>
      <c r="E23" s="5">
        <v>1584.17</v>
      </c>
      <c r="F23" s="5">
        <v>1845.58</v>
      </c>
      <c r="G23" s="5">
        <v>1473.26</v>
      </c>
      <c r="H23" s="5">
        <v>1787.8054545454545</v>
      </c>
      <c r="I23" s="5">
        <v>2287.3509090909092</v>
      </c>
      <c r="J23" s="5">
        <v>2460.9872727272727</v>
      </c>
      <c r="K23" s="5">
        <v>2377.3509090909092</v>
      </c>
      <c r="L23" s="5">
        <v>2063.7199999999998</v>
      </c>
      <c r="M23" s="5"/>
      <c r="N23" s="5"/>
      <c r="O23" s="5">
        <f t="shared" si="0"/>
        <v>19225.434545454544</v>
      </c>
      <c r="P23" s="5">
        <f>O23/10</f>
        <v>1922.5434545454543</v>
      </c>
      <c r="Q23" s="20">
        <v>37873</v>
      </c>
      <c r="R23" s="21">
        <v>14</v>
      </c>
      <c r="S23" s="23">
        <f t="shared" si="1"/>
        <v>26915.608363636362</v>
      </c>
    </row>
    <row r="24" spans="1:19" s="3" customFormat="1" ht="16.5" customHeight="1">
      <c r="A24" s="2">
        <v>22</v>
      </c>
      <c r="B24" s="9" t="s">
        <v>24</v>
      </c>
      <c r="C24" s="9">
        <v>1865.81</v>
      </c>
      <c r="D24" s="9">
        <v>1768.01</v>
      </c>
      <c r="E24" s="5">
        <v>1552.81</v>
      </c>
      <c r="F24" s="5">
        <v>1655.53</v>
      </c>
      <c r="G24" s="5">
        <v>1651.8963636363635</v>
      </c>
      <c r="H24" s="5">
        <v>1556.8963636363635</v>
      </c>
      <c r="I24" s="5"/>
      <c r="J24" s="5"/>
      <c r="K24" s="5"/>
      <c r="L24" s="5"/>
      <c r="M24" s="5"/>
      <c r="N24" s="5"/>
      <c r="O24" s="5">
        <f t="shared" si="0"/>
        <v>10050.952727272726</v>
      </c>
      <c r="P24" s="5">
        <f>O24/6</f>
        <v>1675.1587878787877</v>
      </c>
      <c r="Q24" s="20">
        <v>37874</v>
      </c>
      <c r="R24" s="21">
        <v>14</v>
      </c>
      <c r="S24" s="23">
        <f t="shared" si="1"/>
        <v>23452.22303030303</v>
      </c>
    </row>
    <row r="25" spans="1:19" s="3" customFormat="1" ht="16.5" customHeight="1">
      <c r="A25" s="2">
        <v>23</v>
      </c>
      <c r="B25" s="1" t="s">
        <v>25</v>
      </c>
      <c r="C25" s="1">
        <v>1389.17</v>
      </c>
      <c r="D25" s="1">
        <v>1383.53</v>
      </c>
      <c r="E25" s="5">
        <v>1610.08</v>
      </c>
      <c r="F25" s="5">
        <v>1677.35</v>
      </c>
      <c r="G25" s="5">
        <v>1659.1690909090908</v>
      </c>
      <c r="H25" s="5">
        <v>1104.6236363636363</v>
      </c>
      <c r="I25" s="5">
        <v>1104.6236363636363</v>
      </c>
      <c r="J25" s="5">
        <v>786.44181818181812</v>
      </c>
      <c r="K25" s="5">
        <v>1550.0781818181817</v>
      </c>
      <c r="L25" s="5">
        <v>509.09090909090907</v>
      </c>
      <c r="M25" s="5"/>
      <c r="N25" s="5"/>
      <c r="O25" s="5">
        <f>SUM(C25:N25)-786.44-509.09-1104.62-1104.62</f>
        <v>9269.3872727272719</v>
      </c>
      <c r="P25" s="5">
        <f>O25/6</f>
        <v>1544.8978787878787</v>
      </c>
      <c r="Q25" s="20">
        <v>37875</v>
      </c>
      <c r="R25" s="21">
        <v>14</v>
      </c>
      <c r="S25" s="23">
        <f t="shared" si="1"/>
        <v>21628.570303030301</v>
      </c>
    </row>
    <row r="26" spans="1:19" s="3" customFormat="1" ht="16.5" customHeight="1">
      <c r="A26" s="2">
        <v>24</v>
      </c>
      <c r="B26" s="1" t="s">
        <v>26</v>
      </c>
      <c r="C26" s="1">
        <v>1722.66</v>
      </c>
      <c r="D26" s="1">
        <v>1595.53</v>
      </c>
      <c r="E26" s="5">
        <v>2217.35</v>
      </c>
      <c r="F26" s="5">
        <v>1913.71</v>
      </c>
      <c r="G26" s="5">
        <v>1895.532727272727</v>
      </c>
      <c r="H26" s="5">
        <v>1404.6236363636363</v>
      </c>
      <c r="I26" s="5">
        <v>1404.6236363636363</v>
      </c>
      <c r="J26" s="5">
        <v>1595.5327272727272</v>
      </c>
      <c r="K26" s="5">
        <v>2040.9872727272727</v>
      </c>
      <c r="L26" s="5">
        <v>802.81</v>
      </c>
      <c r="M26" s="5">
        <v>1768.26</v>
      </c>
      <c r="N26" s="5">
        <v>1768.26</v>
      </c>
      <c r="O26" s="5">
        <f t="shared" si="0"/>
        <v>20129.879999999994</v>
      </c>
      <c r="P26" s="5">
        <f>O26/12</f>
        <v>1677.4899999999996</v>
      </c>
      <c r="Q26" s="20">
        <v>37876</v>
      </c>
      <c r="R26" s="21">
        <v>14</v>
      </c>
      <c r="S26" s="23">
        <f t="shared" si="1"/>
        <v>23484.859999999993</v>
      </c>
    </row>
    <row r="27" spans="1:19" s="3" customFormat="1" ht="16.5" customHeight="1">
      <c r="A27" s="24"/>
      <c r="B27" s="25"/>
      <c r="C27" s="25"/>
      <c r="D27" s="2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26"/>
      <c r="S27" s="27"/>
    </row>
    <row r="28" spans="1:19" s="3" customFormat="1" ht="23.25" customHeight="1">
      <c r="A28" s="33" t="s">
        <v>71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9"/>
      <c r="S28" s="12"/>
    </row>
    <row r="29" spans="1:19" s="3" customFormat="1" ht="27.75" customHeight="1">
      <c r="A29" s="1" t="s">
        <v>0</v>
      </c>
      <c r="B29" s="1" t="s">
        <v>1</v>
      </c>
      <c r="C29" s="28" t="s">
        <v>53</v>
      </c>
      <c r="D29" s="28" t="s">
        <v>54</v>
      </c>
      <c r="E29" s="28" t="s">
        <v>55</v>
      </c>
      <c r="F29" s="1" t="s">
        <v>56</v>
      </c>
      <c r="G29" s="1" t="s">
        <v>57</v>
      </c>
      <c r="H29" s="1" t="s">
        <v>58</v>
      </c>
      <c r="I29" s="1" t="s">
        <v>59</v>
      </c>
      <c r="J29" s="1" t="s">
        <v>60</v>
      </c>
      <c r="K29" s="1" t="s">
        <v>61</v>
      </c>
      <c r="L29" s="1" t="s">
        <v>62</v>
      </c>
      <c r="M29" s="1" t="s">
        <v>63</v>
      </c>
      <c r="N29" s="1" t="s">
        <v>64</v>
      </c>
      <c r="O29" s="29" t="s">
        <v>52</v>
      </c>
      <c r="P29" s="30" t="s">
        <v>2</v>
      </c>
      <c r="Q29" s="31" t="s">
        <v>69</v>
      </c>
      <c r="R29" s="32" t="s">
        <v>65</v>
      </c>
      <c r="S29" s="32" t="s">
        <v>66</v>
      </c>
    </row>
    <row r="30" spans="1:19" s="3" customFormat="1" ht="16.5" customHeight="1">
      <c r="A30" s="2">
        <v>25</v>
      </c>
      <c r="B30" s="1" t="s">
        <v>27</v>
      </c>
      <c r="C30" s="1">
        <v>1181.7</v>
      </c>
      <c r="D30" s="1">
        <v>1273.53</v>
      </c>
      <c r="E30" s="5">
        <v>482.44</v>
      </c>
      <c r="F30" s="5">
        <v>1374.44</v>
      </c>
      <c r="G30" s="5">
        <v>1547.1690909090908</v>
      </c>
      <c r="H30" s="5">
        <v>992.62363636363625</v>
      </c>
      <c r="I30" s="5">
        <v>865.35090909090911</v>
      </c>
      <c r="J30" s="5">
        <v>1119.8963636363635</v>
      </c>
      <c r="K30" s="5">
        <v>1438.0781818181817</v>
      </c>
      <c r="L30" s="5">
        <v>738.08</v>
      </c>
      <c r="M30" s="5"/>
      <c r="N30" s="5"/>
      <c r="O30" s="5">
        <f>SUM(C30:N30)-482.44-992.62-865.35-738.08</f>
        <v>7934.8181818181802</v>
      </c>
      <c r="P30" s="22">
        <v>1368.26</v>
      </c>
      <c r="Q30" s="20">
        <v>37876</v>
      </c>
      <c r="R30" s="21">
        <v>14</v>
      </c>
      <c r="S30" s="23">
        <f t="shared" ref="S30:S43" si="3">R30*P30</f>
        <v>19155.64</v>
      </c>
    </row>
    <row r="31" spans="1:19" s="3" customFormat="1" ht="16.5" customHeight="1">
      <c r="A31" s="2">
        <v>26</v>
      </c>
      <c r="B31" s="1" t="s">
        <v>28</v>
      </c>
      <c r="C31" s="1">
        <v>1764.45</v>
      </c>
      <c r="D31" s="1">
        <v>1850.08</v>
      </c>
      <c r="E31" s="5">
        <v>2225.35</v>
      </c>
      <c r="F31" s="5">
        <v>2040.99</v>
      </c>
      <c r="G31" s="5">
        <v>1959.169090909091</v>
      </c>
      <c r="H31" s="5">
        <v>1759.1690909090908</v>
      </c>
      <c r="I31" s="5">
        <v>1695.5327272727272</v>
      </c>
      <c r="J31" s="5">
        <v>1822.8054545454545</v>
      </c>
      <c r="K31" s="5">
        <v>1767.0478787878787</v>
      </c>
      <c r="L31" s="5"/>
      <c r="M31" s="5"/>
      <c r="N31" s="5"/>
      <c r="O31" s="5">
        <f>SUM(C31:N31)</f>
        <v>16884.594242424238</v>
      </c>
      <c r="P31" s="22">
        <f>O31/9</f>
        <v>1876.0660269360264</v>
      </c>
      <c r="Q31" s="20">
        <v>37877</v>
      </c>
      <c r="R31" s="21">
        <v>14</v>
      </c>
      <c r="S31" s="23">
        <f t="shared" si="3"/>
        <v>26264.924377104369</v>
      </c>
    </row>
    <row r="32" spans="1:19" s="3" customFormat="1" ht="16.5" customHeight="1">
      <c r="A32" s="2">
        <v>27</v>
      </c>
      <c r="B32" s="1" t="s">
        <v>29</v>
      </c>
      <c r="C32" s="1">
        <v>1572.79</v>
      </c>
      <c r="D32" s="1">
        <v>1595.53</v>
      </c>
      <c r="E32" s="5">
        <v>1850.08</v>
      </c>
      <c r="F32" s="5">
        <v>1913.71</v>
      </c>
      <c r="G32" s="5">
        <v>1831.8963636363635</v>
      </c>
      <c r="H32" s="5">
        <v>1277.350909090909</v>
      </c>
      <c r="I32" s="5">
        <v>1277.350909090909</v>
      </c>
      <c r="J32" s="5">
        <v>1659.1690909090908</v>
      </c>
      <c r="K32" s="5">
        <v>1627.350909090909</v>
      </c>
      <c r="L32" s="5">
        <v>675.53</v>
      </c>
      <c r="M32" s="5"/>
      <c r="N32" s="5"/>
      <c r="O32" s="5">
        <f>SUM(C32:N32)-675.53</f>
        <v>14605.228181818178</v>
      </c>
      <c r="P32" s="22">
        <f>O32/9</f>
        <v>1622.803131313131</v>
      </c>
      <c r="Q32" s="20">
        <v>37878</v>
      </c>
      <c r="R32" s="21">
        <v>14</v>
      </c>
      <c r="S32" s="23">
        <f t="shared" si="3"/>
        <v>22719.243838383834</v>
      </c>
    </row>
    <row r="33" spans="1:19" s="3" customFormat="1" ht="16.5" customHeight="1">
      <c r="A33" s="2">
        <v>28</v>
      </c>
      <c r="B33" s="1" t="s">
        <v>30</v>
      </c>
      <c r="C33" s="1">
        <v>1527.79</v>
      </c>
      <c r="D33" s="1">
        <v>1340.99</v>
      </c>
      <c r="E33" s="5">
        <v>1659.17</v>
      </c>
      <c r="F33" s="5">
        <v>1850.08</v>
      </c>
      <c r="G33" s="5">
        <v>1831.8963636363635</v>
      </c>
      <c r="H33" s="5">
        <v>1850.078181818182</v>
      </c>
      <c r="I33" s="5">
        <v>1786.441818181818</v>
      </c>
      <c r="J33" s="5">
        <v>1786.441818181818</v>
      </c>
      <c r="K33" s="5">
        <v>1977.350909090909</v>
      </c>
      <c r="L33" s="5">
        <v>1000.08</v>
      </c>
      <c r="M33" s="5"/>
      <c r="N33" s="5"/>
      <c r="O33" s="5">
        <f>SUM(C33:N33)-1000.08</f>
        <v>15610.239090909092</v>
      </c>
      <c r="P33" s="22">
        <f>O33/9</f>
        <v>1734.4710101010103</v>
      </c>
      <c r="Q33" s="20">
        <v>39814</v>
      </c>
      <c r="R33" s="21">
        <v>9</v>
      </c>
      <c r="S33" s="23">
        <f t="shared" si="3"/>
        <v>15610.239090909092</v>
      </c>
    </row>
    <row r="34" spans="1:19" s="3" customFormat="1" ht="16.5" customHeight="1">
      <c r="A34" s="2">
        <v>29</v>
      </c>
      <c r="B34" s="1" t="s">
        <v>31</v>
      </c>
      <c r="C34" s="1">
        <v>2354.36</v>
      </c>
      <c r="D34" s="1">
        <v>2782.4</v>
      </c>
      <c r="E34" s="5">
        <v>2810.79</v>
      </c>
      <c r="F34" s="5">
        <v>2874.44</v>
      </c>
      <c r="G34" s="5">
        <v>2556.2600000000002</v>
      </c>
      <c r="H34" s="5">
        <v>2556.2600000000002</v>
      </c>
      <c r="I34" s="5">
        <v>2556.2600000000002</v>
      </c>
      <c r="J34" s="5">
        <v>2556.2600000000002</v>
      </c>
      <c r="K34" s="5">
        <v>2556.2600000000002</v>
      </c>
      <c r="L34" s="5">
        <v>2556.2600000000002</v>
      </c>
      <c r="M34" s="5"/>
      <c r="N34" s="5"/>
      <c r="O34" s="5">
        <f>SUM(C34:N34)</f>
        <v>26159.550000000003</v>
      </c>
      <c r="P34" s="22">
        <f>O34/10</f>
        <v>2615.9550000000004</v>
      </c>
      <c r="Q34" s="20">
        <v>37878</v>
      </c>
      <c r="R34" s="21">
        <v>14</v>
      </c>
      <c r="S34" s="23">
        <f t="shared" si="3"/>
        <v>36623.370000000003</v>
      </c>
    </row>
    <row r="35" spans="1:19" s="3" customFormat="1" ht="16.5" customHeight="1">
      <c r="A35" s="2">
        <v>30</v>
      </c>
      <c r="B35" s="1" t="s">
        <v>32</v>
      </c>
      <c r="C35" s="1">
        <v>1414.17</v>
      </c>
      <c r="D35" s="1">
        <v>1483.53</v>
      </c>
      <c r="E35" s="5">
        <v>1874.08</v>
      </c>
      <c r="F35" s="5">
        <v>1713.71</v>
      </c>
      <c r="G35" s="5">
        <v>1631.8963636363635</v>
      </c>
      <c r="H35" s="5">
        <v>1077.350909090909</v>
      </c>
      <c r="I35" s="5">
        <v>1395.5327272727272</v>
      </c>
      <c r="J35" s="5">
        <v>1395.5327272727272</v>
      </c>
      <c r="K35" s="5">
        <v>1650.0781818181817</v>
      </c>
      <c r="L35" s="5">
        <v>640.67999999999995</v>
      </c>
      <c r="M35" s="5"/>
      <c r="N35" s="5"/>
      <c r="O35" s="5">
        <f>SUM(C35:N35)-640.68</f>
        <v>13635.880909090909</v>
      </c>
      <c r="P35" s="22">
        <f>O35/9</f>
        <v>1515.0978787878787</v>
      </c>
      <c r="Q35" s="20">
        <v>39797</v>
      </c>
      <c r="R35" s="21">
        <v>9</v>
      </c>
      <c r="S35" s="23">
        <f t="shared" si="3"/>
        <v>13635.880909090909</v>
      </c>
    </row>
    <row r="36" spans="1:19" s="3" customFormat="1" ht="16.5" customHeight="1">
      <c r="A36" s="2">
        <v>31</v>
      </c>
      <c r="B36" s="1" t="s">
        <v>33</v>
      </c>
      <c r="C36" s="1">
        <v>1310.53</v>
      </c>
      <c r="D36" s="1">
        <v>1383.53</v>
      </c>
      <c r="E36" s="5">
        <v>1677.35</v>
      </c>
      <c r="F36" s="5">
        <v>1486.44</v>
      </c>
      <c r="G36" s="5">
        <v>1531.8963636363635</v>
      </c>
      <c r="H36" s="5">
        <v>1104.6236363636363</v>
      </c>
      <c r="I36" s="5">
        <v>977.35090909090911</v>
      </c>
      <c r="J36" s="5">
        <v>1040.9872727272727</v>
      </c>
      <c r="K36" s="5">
        <v>1709.1690909090908</v>
      </c>
      <c r="L36" s="5">
        <v>659.17</v>
      </c>
      <c r="M36" s="5"/>
      <c r="N36" s="5"/>
      <c r="O36" s="5">
        <f>SUM(C36:N36)-977.35-659.17</f>
        <v>11244.52727272727</v>
      </c>
      <c r="P36" s="22">
        <f>O36/8</f>
        <v>1405.5659090909087</v>
      </c>
      <c r="Q36" s="20">
        <v>37880</v>
      </c>
      <c r="R36" s="21">
        <v>14</v>
      </c>
      <c r="S36" s="23">
        <f t="shared" si="3"/>
        <v>19677.922727272722</v>
      </c>
    </row>
    <row r="37" spans="1:19" s="3" customFormat="1" ht="16.5" customHeight="1">
      <c r="A37" s="2">
        <v>32</v>
      </c>
      <c r="B37" s="1" t="s">
        <v>34</v>
      </c>
      <c r="C37" s="1">
        <v>1450.37</v>
      </c>
      <c r="D37" s="1">
        <v>348.38</v>
      </c>
      <c r="E37" s="5">
        <v>1750.08</v>
      </c>
      <c r="F37" s="5">
        <v>1877.35</v>
      </c>
      <c r="G37" s="5">
        <v>1822.8054545454545</v>
      </c>
      <c r="H37" s="5">
        <v>1813.7145454545453</v>
      </c>
      <c r="I37" s="5">
        <v>1686.441818181818</v>
      </c>
      <c r="J37" s="5">
        <v>1750.0781818181817</v>
      </c>
      <c r="K37" s="5">
        <v>1877.350909090909</v>
      </c>
      <c r="L37" s="5">
        <v>950.08</v>
      </c>
      <c r="M37" s="5"/>
      <c r="N37" s="5"/>
      <c r="O37" s="5">
        <f>SUM(C37:N37)-348.38-950.08</f>
        <v>14028.19090909091</v>
      </c>
      <c r="P37" s="22">
        <f>O37/8</f>
        <v>1753.5238636363638</v>
      </c>
      <c r="Q37" s="20">
        <v>42005</v>
      </c>
      <c r="R37" s="21">
        <v>2</v>
      </c>
      <c r="S37" s="23">
        <f t="shared" si="3"/>
        <v>3507.0477272727276</v>
      </c>
    </row>
    <row r="38" spans="1:19" s="3" customFormat="1" ht="16.5" customHeight="1">
      <c r="A38" s="2">
        <v>33</v>
      </c>
      <c r="B38" s="1" t="s">
        <v>35</v>
      </c>
      <c r="C38" s="1">
        <v>1725.64</v>
      </c>
      <c r="D38" s="1">
        <v>1683.53</v>
      </c>
      <c r="E38" s="5">
        <v>2040.99</v>
      </c>
      <c r="F38" s="5">
        <v>1913.71</v>
      </c>
      <c r="G38" s="5">
        <v>1922.8054545454545</v>
      </c>
      <c r="H38" s="5">
        <v>1404.6236363636363</v>
      </c>
      <c r="I38" s="5">
        <v>1531.8963636363635</v>
      </c>
      <c r="J38" s="5">
        <v>1468.26</v>
      </c>
      <c r="K38" s="5">
        <v>1818.26</v>
      </c>
      <c r="L38" s="5">
        <v>846.44</v>
      </c>
      <c r="M38" s="5"/>
      <c r="N38" s="5"/>
      <c r="O38" s="5">
        <f>SUM(C38:N38)-846.44</f>
        <v>15509.715454545456</v>
      </c>
      <c r="P38" s="22">
        <f>O38/9</f>
        <v>1723.3017171717174</v>
      </c>
      <c r="Q38" s="20">
        <v>42037</v>
      </c>
      <c r="R38" s="21">
        <v>1.5</v>
      </c>
      <c r="S38" s="23">
        <f t="shared" si="3"/>
        <v>2584.9525757575761</v>
      </c>
    </row>
    <row r="39" spans="1:19" s="3" customFormat="1" ht="16.5" customHeight="1">
      <c r="A39" s="2">
        <v>34</v>
      </c>
      <c r="B39" s="1" t="s">
        <v>36</v>
      </c>
      <c r="C39" s="1">
        <v>1295.53</v>
      </c>
      <c r="D39" s="1">
        <v>1447.17</v>
      </c>
      <c r="E39" s="5">
        <v>1422.81</v>
      </c>
      <c r="F39" s="5">
        <v>1740.99</v>
      </c>
      <c r="G39" s="5">
        <v>1622.8054545454545</v>
      </c>
      <c r="H39" s="5">
        <v>1486.441818181818</v>
      </c>
      <c r="I39" s="5">
        <v>1359.1690909090908</v>
      </c>
      <c r="J39" s="5"/>
      <c r="K39" s="5"/>
      <c r="L39" s="5"/>
      <c r="M39" s="5"/>
      <c r="N39" s="5"/>
      <c r="O39" s="5">
        <f>SUM(C39:N39)</f>
        <v>10374.916363636363</v>
      </c>
      <c r="P39" s="22">
        <f>O39/7</f>
        <v>1482.130909090909</v>
      </c>
      <c r="Q39" s="20">
        <v>37865</v>
      </c>
      <c r="R39" s="21">
        <v>14</v>
      </c>
      <c r="S39" s="23">
        <f t="shared" si="3"/>
        <v>20749.832727272726</v>
      </c>
    </row>
    <row r="40" spans="1:19" s="3" customFormat="1" ht="16.5" customHeight="1">
      <c r="A40" s="2">
        <v>35</v>
      </c>
      <c r="B40" s="1" t="s">
        <v>37</v>
      </c>
      <c r="C40" s="1">
        <v>1601.1</v>
      </c>
      <c r="D40" s="1">
        <v>1683.53</v>
      </c>
      <c r="E40" s="5">
        <v>1786.44</v>
      </c>
      <c r="F40" s="5">
        <v>1850.08</v>
      </c>
      <c r="G40" s="5">
        <v>1695.5327272727272</v>
      </c>
      <c r="H40" s="5">
        <v>1268.26</v>
      </c>
      <c r="I40" s="5">
        <v>1204.6236363636363</v>
      </c>
      <c r="J40" s="5">
        <v>1242.8054545454545</v>
      </c>
      <c r="K40" s="5">
        <v>1586.441818181818</v>
      </c>
      <c r="L40" s="5">
        <v>66.969696969696969</v>
      </c>
      <c r="M40" s="5"/>
      <c r="N40" s="5"/>
      <c r="O40" s="5">
        <f>SUM(C40:N40)-66.97</f>
        <v>13918.813333333334</v>
      </c>
      <c r="P40" s="22">
        <f>O40/9</f>
        <v>1546.5348148148148</v>
      </c>
      <c r="Q40" s="20">
        <v>37866</v>
      </c>
      <c r="R40" s="21">
        <v>14</v>
      </c>
      <c r="S40" s="23">
        <f t="shared" si="3"/>
        <v>21651.487407407407</v>
      </c>
    </row>
    <row r="41" spans="1:19" s="3" customFormat="1" ht="16.5" customHeight="1">
      <c r="A41" s="2">
        <v>36</v>
      </c>
      <c r="B41" s="1" t="s">
        <v>38</v>
      </c>
      <c r="C41" s="1">
        <v>1711.91</v>
      </c>
      <c r="D41" s="1">
        <v>1822.81</v>
      </c>
      <c r="E41" s="5">
        <v>2140.9899999999998</v>
      </c>
      <c r="F41" s="5">
        <v>2140.9899999999998</v>
      </c>
      <c r="G41" s="5">
        <v>1822.8054545454545</v>
      </c>
      <c r="H41" s="5">
        <v>2077.3509090909092</v>
      </c>
      <c r="I41" s="5">
        <v>1886.441818181818</v>
      </c>
      <c r="J41" s="5">
        <v>1822.8054545454545</v>
      </c>
      <c r="K41" s="5">
        <v>1759.169090909091</v>
      </c>
      <c r="L41" s="5">
        <v>927.35</v>
      </c>
      <c r="M41" s="5"/>
      <c r="N41" s="5"/>
      <c r="O41" s="5">
        <f>SUM(C41:N41)-927.35</f>
        <v>17185.272727272728</v>
      </c>
      <c r="P41" s="22">
        <f>O41/9</f>
        <v>1909.4747474747476</v>
      </c>
      <c r="Q41" s="20">
        <v>37867</v>
      </c>
      <c r="R41" s="21">
        <v>14</v>
      </c>
      <c r="S41" s="23">
        <f t="shared" si="3"/>
        <v>26732.646464646466</v>
      </c>
    </row>
    <row r="42" spans="1:19" s="3" customFormat="1" ht="16.5" customHeight="1">
      <c r="A42" s="2">
        <v>37</v>
      </c>
      <c r="B42" s="4" t="s">
        <v>39</v>
      </c>
      <c r="C42" s="4">
        <v>1800</v>
      </c>
      <c r="D42" s="4">
        <v>1800</v>
      </c>
      <c r="E42" s="5">
        <v>1900</v>
      </c>
      <c r="F42" s="5">
        <v>2002</v>
      </c>
      <c r="G42" s="5">
        <v>2206</v>
      </c>
      <c r="H42" s="5">
        <v>1900</v>
      </c>
      <c r="I42" s="5">
        <v>1900</v>
      </c>
      <c r="J42" s="5">
        <v>1135.4002932551318</v>
      </c>
      <c r="K42" s="5">
        <v>1047.3039999999999</v>
      </c>
      <c r="L42" s="5">
        <v>323.33</v>
      </c>
      <c r="M42" s="5"/>
      <c r="N42" s="5"/>
      <c r="O42" s="5">
        <f>SUM(C42:N42)-323.33-1047.3</f>
        <v>14643.404293255133</v>
      </c>
      <c r="P42" s="22">
        <f>O42/8</f>
        <v>1830.4255366568916</v>
      </c>
      <c r="Q42" s="20">
        <v>37868</v>
      </c>
      <c r="R42" s="21">
        <v>14</v>
      </c>
      <c r="S42" s="23">
        <f t="shared" si="3"/>
        <v>25625.957513196481</v>
      </c>
    </row>
    <row r="43" spans="1:19" s="3" customFormat="1" ht="16.5" customHeight="1">
      <c r="A43" s="2">
        <v>38</v>
      </c>
      <c r="B43" s="10" t="s">
        <v>40</v>
      </c>
      <c r="C43" s="10">
        <v>1700</v>
      </c>
      <c r="D43" s="10">
        <v>882.13</v>
      </c>
      <c r="E43" s="5">
        <v>1281.1099999999999</v>
      </c>
      <c r="F43" s="5">
        <v>2002</v>
      </c>
      <c r="G43" s="5">
        <v>2206</v>
      </c>
      <c r="H43" s="5">
        <v>1900</v>
      </c>
      <c r="I43" s="5">
        <v>1691.0892727272726</v>
      </c>
      <c r="J43" s="5">
        <v>1398.1215835777125</v>
      </c>
      <c r="K43" s="5"/>
      <c r="L43" s="5"/>
      <c r="M43" s="5"/>
      <c r="N43" s="5"/>
      <c r="O43" s="5">
        <f>SUM(C43:N43)-882.13</f>
        <v>12178.320856304987</v>
      </c>
      <c r="P43" s="22">
        <f>O43/7</f>
        <v>1739.7601223292838</v>
      </c>
      <c r="Q43" s="20">
        <v>42005</v>
      </c>
      <c r="R43" s="21">
        <v>2</v>
      </c>
      <c r="S43" s="23">
        <f t="shared" si="3"/>
        <v>3479.5202446585677</v>
      </c>
    </row>
    <row r="44" spans="1:19" s="3" customFormat="1" ht="16.5" customHeight="1">
      <c r="A44" s="2">
        <v>39</v>
      </c>
      <c r="B44" s="4" t="s">
        <v>41</v>
      </c>
      <c r="C44" s="4">
        <v>2000</v>
      </c>
      <c r="D44" s="4">
        <v>2000</v>
      </c>
      <c r="E44" s="5">
        <v>2000</v>
      </c>
      <c r="F44" s="5">
        <v>2002</v>
      </c>
      <c r="G44" s="5">
        <v>2306</v>
      </c>
      <c r="H44" s="5">
        <v>1424.07</v>
      </c>
      <c r="I44" s="5">
        <v>2000</v>
      </c>
      <c r="J44" s="5">
        <v>1797.5300293255132</v>
      </c>
      <c r="K44" s="5">
        <v>1913.669333333333</v>
      </c>
      <c r="L44" s="5"/>
      <c r="M44" s="5"/>
      <c r="N44" s="5"/>
      <c r="O44" s="5">
        <f>SUM(C44:N44)</f>
        <v>17443.269362658844</v>
      </c>
      <c r="P44" s="21" t="s">
        <v>49</v>
      </c>
      <c r="Q44" s="20"/>
      <c r="R44" s="21"/>
      <c r="S44" s="23"/>
    </row>
    <row r="45" spans="1:19" s="3" customFormat="1" ht="16.5" customHeight="1">
      <c r="A45" s="2">
        <v>40</v>
      </c>
      <c r="B45" s="4" t="s">
        <v>42</v>
      </c>
      <c r="C45" s="4">
        <v>2000</v>
      </c>
      <c r="D45" s="4">
        <v>2088</v>
      </c>
      <c r="E45" s="5">
        <v>2017.74</v>
      </c>
      <c r="F45" s="5">
        <v>1349.8</v>
      </c>
      <c r="G45" s="5">
        <v>2306</v>
      </c>
      <c r="H45" s="5">
        <v>2000</v>
      </c>
      <c r="I45" s="5">
        <v>2000</v>
      </c>
      <c r="J45" s="5">
        <v>2000</v>
      </c>
      <c r="K45" s="5">
        <v>1813.6086666666663</v>
      </c>
      <c r="L45" s="5">
        <v>188.8</v>
      </c>
      <c r="M45" s="5"/>
      <c r="N45" s="5"/>
      <c r="O45" s="5">
        <f>SUM(C45:N45)-188.8</f>
        <v>17575.148666666668</v>
      </c>
      <c r="P45" s="22">
        <f>O45/9</f>
        <v>1952.7942962962964</v>
      </c>
      <c r="Q45" s="20">
        <v>36861</v>
      </c>
      <c r="R45" s="21">
        <v>17</v>
      </c>
      <c r="S45" s="23">
        <f>R45*P45</f>
        <v>33197.503037037037</v>
      </c>
    </row>
    <row r="46" spans="1:19" s="3" customFormat="1" ht="16.5" customHeight="1">
      <c r="A46" s="2">
        <v>41</v>
      </c>
      <c r="B46" s="4" t="s">
        <v>43</v>
      </c>
      <c r="C46" s="4">
        <v>1900</v>
      </c>
      <c r="D46" s="4">
        <v>1900</v>
      </c>
      <c r="E46" s="5">
        <v>1900</v>
      </c>
      <c r="F46" s="5">
        <v>2402</v>
      </c>
      <c r="G46" s="5">
        <v>2606</v>
      </c>
      <c r="H46" s="5">
        <v>2300</v>
      </c>
      <c r="I46" s="5">
        <v>2400</v>
      </c>
      <c r="J46" s="5">
        <v>2046.4985923753666</v>
      </c>
      <c r="K46" s="5">
        <v>2095.46</v>
      </c>
      <c r="L46" s="5">
        <v>586.74</v>
      </c>
      <c r="M46" s="5"/>
      <c r="N46" s="5"/>
      <c r="O46" s="5">
        <f>SUM(C46:N46)-586.74</f>
        <v>19549.958592375366</v>
      </c>
      <c r="P46" s="22">
        <f>O46/9</f>
        <v>2172.2176213750408</v>
      </c>
      <c r="Q46" s="20">
        <v>42005</v>
      </c>
      <c r="R46" s="21">
        <v>2</v>
      </c>
      <c r="S46" s="23">
        <f>R46*P46</f>
        <v>4344.4352427500817</v>
      </c>
    </row>
    <row r="47" spans="1:19" s="3" customFormat="1" ht="16.5" customHeight="1">
      <c r="A47" s="2">
        <v>42</v>
      </c>
      <c r="B47" s="4" t="s">
        <v>51</v>
      </c>
      <c r="C47" s="4"/>
      <c r="D47" s="4"/>
      <c r="E47" s="5"/>
      <c r="F47" s="5"/>
      <c r="G47" s="5">
        <v>986.44181818181812</v>
      </c>
      <c r="H47" s="5">
        <v>1309.0127272727273</v>
      </c>
      <c r="I47" s="5">
        <v>354.46727272727276</v>
      </c>
      <c r="J47" s="5"/>
      <c r="K47" s="5"/>
      <c r="L47" s="5"/>
      <c r="M47" s="5"/>
      <c r="N47" s="5"/>
      <c r="O47" s="5">
        <f>SUM(G47:N47)</f>
        <v>2649.9218181818183</v>
      </c>
      <c r="P47" s="17">
        <v>1368.26</v>
      </c>
      <c r="Q47" s="20">
        <v>37865</v>
      </c>
      <c r="R47" s="21">
        <v>14</v>
      </c>
      <c r="S47" s="23">
        <f>R47*P47</f>
        <v>19155.64</v>
      </c>
    </row>
    <row r="48" spans="1:19" s="3" customFormat="1" ht="16.5" customHeight="1">
      <c r="A48" s="2">
        <v>43</v>
      </c>
      <c r="B48" s="9" t="s">
        <v>44</v>
      </c>
      <c r="C48" s="9">
        <v>1111.73</v>
      </c>
      <c r="D48" s="9">
        <v>1056.26</v>
      </c>
      <c r="E48" s="5">
        <v>1900</v>
      </c>
      <c r="F48" s="5">
        <v>2002</v>
      </c>
      <c r="G48" s="5">
        <v>2206</v>
      </c>
      <c r="H48" s="5">
        <v>1900</v>
      </c>
      <c r="I48" s="5">
        <v>2000</v>
      </c>
      <c r="J48" s="5">
        <v>1737.7578885630498</v>
      </c>
      <c r="K48" s="5">
        <v>292.26</v>
      </c>
      <c r="L48" s="5"/>
      <c r="M48" s="5"/>
      <c r="N48" s="5"/>
      <c r="O48" s="5">
        <f>SUM(C48:N48)-292.26</f>
        <v>13913.74788856305</v>
      </c>
      <c r="P48" s="21" t="s">
        <v>49</v>
      </c>
      <c r="Q48" s="20"/>
      <c r="R48" s="21"/>
      <c r="S48" s="23"/>
    </row>
    <row r="49" spans="1:19" s="3" customFormat="1" ht="16.5" customHeight="1">
      <c r="A49" s="2">
        <v>44</v>
      </c>
      <c r="B49" s="10" t="s">
        <v>45</v>
      </c>
      <c r="C49" s="10">
        <v>2000</v>
      </c>
      <c r="D49" s="10">
        <v>2000</v>
      </c>
      <c r="E49" s="5">
        <v>2000</v>
      </c>
      <c r="F49" s="5">
        <v>2202</v>
      </c>
      <c r="G49" s="5">
        <v>2306</v>
      </c>
      <c r="H49" s="5">
        <v>2000</v>
      </c>
      <c r="I49" s="5">
        <v>2100</v>
      </c>
      <c r="J49" s="5">
        <v>1814.2405278592373</v>
      </c>
      <c r="K49" s="5">
        <v>1768.26</v>
      </c>
      <c r="L49" s="5">
        <v>533.33000000000004</v>
      </c>
      <c r="M49" s="5"/>
      <c r="N49" s="5"/>
      <c r="O49" s="5">
        <f>SUM(C49:N49)-533.33</f>
        <v>18190.500527859236</v>
      </c>
      <c r="P49" s="22">
        <f>O49/9</f>
        <v>2021.1667253176929</v>
      </c>
      <c r="Q49" s="20">
        <v>37865</v>
      </c>
      <c r="R49" s="21">
        <v>14</v>
      </c>
      <c r="S49" s="23">
        <f>R49*P49</f>
        <v>28296.334154447701</v>
      </c>
    </row>
    <row r="50" spans="1:19" s="3" customFormat="1" ht="16.5" customHeight="1">
      <c r="A50" s="2">
        <v>45</v>
      </c>
      <c r="B50" s="11" t="s">
        <v>46</v>
      </c>
      <c r="C50" s="11">
        <v>1909.17</v>
      </c>
      <c r="D50" s="11">
        <v>1909.17</v>
      </c>
      <c r="E50" s="11">
        <v>2300</v>
      </c>
      <c r="F50" s="5">
        <v>2400</v>
      </c>
      <c r="G50" s="5">
        <v>2606</v>
      </c>
      <c r="H50" s="5">
        <v>2300</v>
      </c>
      <c r="I50" s="5">
        <v>2173.66</v>
      </c>
      <c r="J50" s="5">
        <v>1668.26</v>
      </c>
      <c r="K50" s="5">
        <v>1984.169090909091</v>
      </c>
      <c r="L50" s="5">
        <v>1402.35</v>
      </c>
      <c r="M50" s="5"/>
      <c r="N50" s="5"/>
      <c r="O50" s="5">
        <f>SUM(C50:N50)</f>
        <v>20652.779090909087</v>
      </c>
      <c r="P50" s="22">
        <f>O50/10</f>
        <v>2065.2779090909089</v>
      </c>
      <c r="Q50" s="20">
        <v>39508</v>
      </c>
      <c r="R50" s="21">
        <v>9.5</v>
      </c>
      <c r="S50" s="23">
        <f>R50*P50</f>
        <v>19620.140136363636</v>
      </c>
    </row>
    <row r="51" spans="1:19" s="3" customFormat="1" ht="16.5" customHeight="1">
      <c r="A51" s="2">
        <v>46</v>
      </c>
      <c r="B51" s="1" t="s">
        <v>47</v>
      </c>
      <c r="C51" s="1"/>
      <c r="D51" s="1"/>
      <c r="E51" s="5"/>
      <c r="F51" s="5"/>
      <c r="G51" s="5"/>
      <c r="H51" s="5"/>
      <c r="I51" s="5">
        <v>1012.8</v>
      </c>
      <c r="J51" s="5">
        <v>1607.2309090909091</v>
      </c>
      <c r="K51" s="5">
        <v>1659.3266666666668</v>
      </c>
      <c r="L51" s="5">
        <v>393.93</v>
      </c>
      <c r="M51" s="5"/>
      <c r="N51" s="5"/>
      <c r="O51" s="5">
        <f>SUM(C51:N51)-393.93-1012.8</f>
        <v>3266.5575757575762</v>
      </c>
      <c r="P51" s="22">
        <f>O51/2</f>
        <v>1633.2787878787881</v>
      </c>
      <c r="Q51" s="20">
        <v>37865</v>
      </c>
      <c r="R51" s="21">
        <v>14</v>
      </c>
      <c r="S51" s="23">
        <f>R51*P51</f>
        <v>22865.903030303034</v>
      </c>
    </row>
    <row r="52" spans="1:19" s="3" customFormat="1" ht="16.5" customHeight="1">
      <c r="A52" s="34" t="s">
        <v>48</v>
      </c>
      <c r="B52" s="34"/>
      <c r="C52" s="1"/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2"/>
      <c r="Q52" s="5"/>
      <c r="R52" s="23"/>
      <c r="S52" s="23">
        <f>SUM(S3:S51)</f>
        <v>1127056.4944313155</v>
      </c>
    </row>
    <row r="53" spans="1:19">
      <c r="A53" s="13"/>
      <c r="B53" s="13"/>
      <c r="C53" s="14"/>
      <c r="D53" s="14"/>
      <c r="R53" s="15"/>
    </row>
    <row r="57" spans="1:19">
      <c r="P57" s="15"/>
      <c r="Q57" s="15"/>
    </row>
  </sheetData>
  <mergeCells count="3">
    <mergeCell ref="A1:P1"/>
    <mergeCell ref="A28:P28"/>
    <mergeCell ref="A52:B52"/>
  </mergeCells>
  <phoneticPr fontId="3" type="noConversion"/>
  <pageMargins left="0" right="0" top="0.79" bottom="0.79" header="0.51" footer="0.51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工场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2017-07-27T06:29:05Z</cp:lastPrinted>
  <dcterms:created xsi:type="dcterms:W3CDTF">2017-07-21T07:37:52Z</dcterms:created>
  <dcterms:modified xsi:type="dcterms:W3CDTF">2017-08-10T10:11:22Z</dcterms:modified>
</cp:coreProperties>
</file>