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15480" windowHeight="10890" tabRatio="532" firstSheet="12" activeTab="12"/>
  </bookViews>
  <sheets>
    <sheet name="10-1BS" sheetId="1" state="hidden" r:id="rId1"/>
    <sheet name="10-1PL" sheetId="2" state="hidden" r:id="rId2"/>
    <sheet name="10-2BS" sheetId="3" state="hidden" r:id="rId3"/>
    <sheet name="10-2PL" sheetId="4" state="hidden" r:id="rId4"/>
    <sheet name="BS03" sheetId="5" state="hidden" r:id="rId5"/>
    <sheet name="PL03" sheetId="6" state="hidden" r:id="rId6"/>
    <sheet name="BS04" sheetId="7" state="hidden" r:id="rId7"/>
    <sheet name="PL04" sheetId="8" state="hidden" r:id="rId8"/>
    <sheet name="BS05" sheetId="9" state="hidden" r:id="rId9"/>
    <sheet name="PL05" sheetId="10" state="hidden" r:id="rId10"/>
    <sheet name="BS06" sheetId="11" state="hidden" r:id="rId11"/>
    <sheet name="PL06" sheetId="12" state="hidden" r:id="rId12"/>
    <sheet name="资产负债表" sheetId="13" r:id="rId13"/>
    <sheet name="利润表" sheetId="14" r:id="rId14"/>
    <sheet name="现金流量表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44525"/>
</workbook>
</file>

<file path=xl/calcChain.xml><?xml version="1.0" encoding="utf-8"?>
<calcChain xmlns="http://schemas.openxmlformats.org/spreadsheetml/2006/main">
  <c r="E8" i="15" l="1"/>
  <c r="E13" i="15"/>
  <c r="E20" i="15"/>
  <c r="E25" i="15" s="1"/>
  <c r="E24" i="15"/>
  <c r="E30" i="15"/>
  <c r="E34" i="15"/>
  <c r="E35" i="15"/>
  <c r="E57" i="15"/>
  <c r="E67" i="15"/>
  <c r="D10" i="14"/>
  <c r="D22" i="13"/>
  <c r="E14" i="15" l="1"/>
  <c r="E37" i="15" s="1"/>
  <c r="E70" i="15" s="1"/>
  <c r="E10" i="14"/>
  <c r="G37" i="13"/>
  <c r="G50" i="13" s="1"/>
  <c r="G30" i="13"/>
  <c r="G22" i="13"/>
  <c r="C47" i="13"/>
  <c r="C33" i="13"/>
  <c r="C35" i="13" s="1"/>
  <c r="C40" i="13" s="1"/>
  <c r="C29" i="13"/>
  <c r="C22" i="13"/>
  <c r="G33" i="13" l="1"/>
  <c r="G51" i="13" s="1"/>
  <c r="C51" i="13"/>
  <c r="H37" i="13"/>
  <c r="D47" i="13" l="1"/>
  <c r="D19" i="14" l="1"/>
  <c r="E19" i="14" l="1"/>
  <c r="E24" i="14" s="1"/>
  <c r="E26" i="14" s="1"/>
  <c r="D29" i="13"/>
  <c r="H30" i="13" l="1"/>
  <c r="H50" i="13"/>
  <c r="H22" i="13" l="1"/>
  <c r="D33" i="13" l="1"/>
  <c r="D35" i="13" l="1"/>
  <c r="D40" i="13" s="1"/>
  <c r="H33" i="13" l="1"/>
  <c r="H51" i="13" s="1"/>
  <c r="D51" i="13"/>
  <c r="D48" i="9" l="1"/>
  <c r="C48" i="9"/>
  <c r="H47" i="9"/>
  <c r="G47" i="9"/>
  <c r="H45" i="9"/>
  <c r="G45" i="9"/>
  <c r="D41" i="9"/>
  <c r="D46" i="9" s="1"/>
  <c r="C41" i="9"/>
  <c r="C46" i="9" s="1"/>
  <c r="G38" i="9"/>
  <c r="D36" i="9"/>
  <c r="C36" i="9"/>
  <c r="D35" i="9"/>
  <c r="C35" i="9"/>
  <c r="H34" i="9"/>
  <c r="H36" i="9" s="1"/>
  <c r="G34" i="9"/>
  <c r="G36" i="9" s="1"/>
  <c r="C32" i="9"/>
  <c r="C34" i="9" s="1"/>
  <c r="H31" i="9"/>
  <c r="G31" i="9"/>
  <c r="D31" i="9"/>
  <c r="C31" i="9"/>
  <c r="D30" i="9"/>
  <c r="D32" i="9" s="1"/>
  <c r="D34" i="9" s="1"/>
  <c r="C30" i="9"/>
  <c r="C28" i="9"/>
  <c r="H27" i="9"/>
  <c r="H29" i="9" s="1"/>
  <c r="G27" i="9"/>
  <c r="G25" i="9"/>
  <c r="H19" i="9"/>
  <c r="G19" i="9"/>
  <c r="H16" i="9"/>
  <c r="G16" i="9"/>
  <c r="H15" i="9"/>
  <c r="G15" i="9"/>
  <c r="D15" i="9"/>
  <c r="C15" i="9"/>
  <c r="H14" i="9"/>
  <c r="D14" i="9"/>
  <c r="C14" i="9"/>
  <c r="H13" i="9"/>
  <c r="G13" i="9"/>
  <c r="D13" i="9"/>
  <c r="C13" i="9"/>
  <c r="D12" i="9"/>
  <c r="C12" i="9"/>
  <c r="H11" i="9"/>
  <c r="G11" i="9"/>
  <c r="D11" i="9"/>
  <c r="C11" i="9"/>
  <c r="H10" i="9"/>
  <c r="G10" i="9"/>
  <c r="H9" i="9"/>
  <c r="G9" i="9"/>
  <c r="H8" i="9"/>
  <c r="G8" i="9"/>
  <c r="D8" i="9"/>
  <c r="C8" i="9"/>
  <c r="H7" i="9"/>
  <c r="H6" i="9"/>
  <c r="G6" i="9"/>
  <c r="D6" i="9"/>
  <c r="C6" i="9"/>
  <c r="G49" i="9" l="1"/>
  <c r="C21" i="9"/>
  <c r="G21" i="9"/>
  <c r="G29" i="9"/>
  <c r="C39" i="9"/>
  <c r="H49" i="9"/>
  <c r="D21" i="9"/>
  <c r="H21" i="9"/>
  <c r="H32" i="9" s="1"/>
  <c r="D39" i="9"/>
  <c r="H50" i="9" l="1"/>
  <c r="C50" i="9"/>
  <c r="G32" i="9"/>
  <c r="G50" i="9" s="1"/>
  <c r="D50" i="9"/>
  <c r="F22" i="12"/>
  <c r="D24" i="12"/>
  <c r="D22" i="12"/>
  <c r="D20" i="12"/>
  <c r="D15" i="12"/>
  <c r="D13" i="12"/>
  <c r="D7" i="12"/>
  <c r="D5" i="12"/>
  <c r="F24" i="12"/>
  <c r="F20" i="12"/>
  <c r="F15" i="12"/>
  <c r="F13" i="12"/>
  <c r="F7" i="12"/>
  <c r="F5" i="12"/>
  <c r="F10" i="12" s="1"/>
  <c r="F18" i="12" s="1"/>
  <c r="E18" i="12"/>
  <c r="E23" i="12" s="1"/>
  <c r="E25" i="12" s="1"/>
  <c r="D48" i="11"/>
  <c r="C48" i="11"/>
  <c r="H47" i="11"/>
  <c r="G47" i="11"/>
  <c r="H45" i="11"/>
  <c r="G45" i="11"/>
  <c r="D41" i="11"/>
  <c r="D46" i="11" s="1"/>
  <c r="C41" i="11"/>
  <c r="C46" i="11" s="1"/>
  <c r="G38" i="11"/>
  <c r="D36" i="11"/>
  <c r="C36" i="11"/>
  <c r="D35" i="11"/>
  <c r="C35" i="11"/>
  <c r="H34" i="11"/>
  <c r="H36" i="11" s="1"/>
  <c r="G34" i="11"/>
  <c r="G36" i="11" s="1"/>
  <c r="G49" i="11" s="1"/>
  <c r="C32" i="11"/>
  <c r="C34" i="11" s="1"/>
  <c r="H31" i="11"/>
  <c r="G31" i="11"/>
  <c r="D31" i="11"/>
  <c r="C31" i="11"/>
  <c r="D30" i="11"/>
  <c r="C30" i="11"/>
  <c r="C28" i="11"/>
  <c r="H27" i="11"/>
  <c r="H29" i="11" s="1"/>
  <c r="G27" i="11"/>
  <c r="G25" i="11"/>
  <c r="H19" i="11"/>
  <c r="G19" i="11"/>
  <c r="H16" i="11"/>
  <c r="G16" i="11"/>
  <c r="H15" i="11"/>
  <c r="G15" i="11"/>
  <c r="D15" i="11"/>
  <c r="C15" i="11"/>
  <c r="H14" i="11"/>
  <c r="D14" i="11"/>
  <c r="C14" i="11"/>
  <c r="H13" i="11"/>
  <c r="G13" i="11"/>
  <c r="D13" i="11"/>
  <c r="C13" i="11"/>
  <c r="D12" i="11"/>
  <c r="C12" i="11"/>
  <c r="H11" i="11"/>
  <c r="G11" i="11"/>
  <c r="D11" i="11"/>
  <c r="C11" i="11"/>
  <c r="H10" i="11"/>
  <c r="G10" i="11"/>
  <c r="H9" i="11"/>
  <c r="G9" i="11"/>
  <c r="H8" i="11"/>
  <c r="G8" i="11"/>
  <c r="D8" i="11"/>
  <c r="C8" i="11"/>
  <c r="H7" i="11"/>
  <c r="H6" i="11"/>
  <c r="G6" i="11"/>
  <c r="D6" i="11"/>
  <c r="D21" i="11" s="1"/>
  <c r="C6" i="11"/>
  <c r="D50" i="11" l="1"/>
  <c r="D32" i="11"/>
  <c r="D34" i="11" s="1"/>
  <c r="D39" i="11" s="1"/>
  <c r="H54" i="9"/>
  <c r="G54" i="9"/>
  <c r="C21" i="11"/>
  <c r="G21" i="11"/>
  <c r="C39" i="11"/>
  <c r="H49" i="11"/>
  <c r="H50" i="11" s="1"/>
  <c r="H54" i="11" s="1"/>
  <c r="G29" i="11"/>
  <c r="G32" i="11" s="1"/>
  <c r="G50" i="11" s="1"/>
  <c r="H21" i="11"/>
  <c r="H32" i="11" s="1"/>
  <c r="D10" i="12"/>
  <c r="D18" i="12" s="1"/>
  <c r="D23" i="12" s="1"/>
  <c r="D25" i="12" s="1"/>
  <c r="G25" i="12" s="1"/>
  <c r="F23" i="12"/>
  <c r="F25" i="12" s="1"/>
  <c r="G18" i="12"/>
  <c r="C50" i="11" l="1"/>
  <c r="G54" i="11" s="1"/>
  <c r="G10" i="12"/>
  <c r="D22" i="10"/>
  <c r="D24" i="10" l="1"/>
  <c r="D20" i="10"/>
  <c r="D15" i="10"/>
  <c r="D13" i="10"/>
  <c r="D7" i="10"/>
  <c r="D5" i="10"/>
  <c r="F20" i="10"/>
  <c r="F15" i="10"/>
  <c r="F13" i="10"/>
  <c r="F7" i="10"/>
  <c r="F5" i="10"/>
  <c r="F24" i="10"/>
  <c r="E18" i="10"/>
  <c r="E23" i="10" s="1"/>
  <c r="E25" i="10" s="1"/>
  <c r="F24" i="8"/>
  <c r="D24" i="8"/>
  <c r="F20" i="8"/>
  <c r="D20" i="8"/>
  <c r="F15" i="8"/>
  <c r="D15" i="8"/>
  <c r="F13" i="8"/>
  <c r="D13" i="8"/>
  <c r="D11" i="8"/>
  <c r="F7" i="8"/>
  <c r="D7" i="8"/>
  <c r="F5" i="8"/>
  <c r="F10" i="8" s="1"/>
  <c r="D5" i="8"/>
  <c r="D10" i="8" s="1"/>
  <c r="D48" i="7"/>
  <c r="H47" i="7"/>
  <c r="H45" i="7"/>
  <c r="D41" i="7"/>
  <c r="D46" i="7" s="1"/>
  <c r="D36" i="7"/>
  <c r="D35" i="7"/>
  <c r="H34" i="7"/>
  <c r="H31" i="7"/>
  <c r="D31" i="7"/>
  <c r="D30" i="7"/>
  <c r="H27" i="7"/>
  <c r="H29" i="7" s="1"/>
  <c r="H19" i="7"/>
  <c r="H16" i="7"/>
  <c r="H15" i="7"/>
  <c r="D15" i="7"/>
  <c r="D14" i="7"/>
  <c r="H13" i="7"/>
  <c r="D13" i="7"/>
  <c r="D12" i="7"/>
  <c r="H11" i="7"/>
  <c r="D11" i="7"/>
  <c r="H10" i="7"/>
  <c r="H9" i="7"/>
  <c r="H8" i="7"/>
  <c r="D8" i="7"/>
  <c r="H6" i="7"/>
  <c r="D6" i="7"/>
  <c r="E18" i="8"/>
  <c r="E23" i="8" s="1"/>
  <c r="E25" i="8" s="1"/>
  <c r="C48" i="7"/>
  <c r="G47" i="7"/>
  <c r="G45" i="7"/>
  <c r="C41" i="7"/>
  <c r="C46" i="7" s="1"/>
  <c r="G38" i="7"/>
  <c r="C36" i="7"/>
  <c r="C35" i="7"/>
  <c r="H36" i="7"/>
  <c r="H49" i="7" s="1"/>
  <c r="G34" i="7"/>
  <c r="G36" i="7" s="1"/>
  <c r="C32" i="7"/>
  <c r="C34" i="7" s="1"/>
  <c r="G31" i="7"/>
  <c r="C31" i="7"/>
  <c r="C30" i="7"/>
  <c r="C28" i="7"/>
  <c r="G27" i="7"/>
  <c r="G25" i="7"/>
  <c r="G19" i="7"/>
  <c r="G16" i="7"/>
  <c r="G15" i="7"/>
  <c r="C15" i="7"/>
  <c r="C14" i="7"/>
  <c r="G13" i="7"/>
  <c r="C13" i="7"/>
  <c r="C12" i="7"/>
  <c r="G11" i="7"/>
  <c r="C11" i="7"/>
  <c r="G10" i="7"/>
  <c r="G9" i="7"/>
  <c r="G8" i="7"/>
  <c r="C8" i="7"/>
  <c r="G6" i="7"/>
  <c r="C6" i="7"/>
  <c r="F24" i="6"/>
  <c r="F20" i="6"/>
  <c r="F15" i="6"/>
  <c r="F13" i="6"/>
  <c r="F7" i="6"/>
  <c r="F5" i="6"/>
  <c r="D24" i="6"/>
  <c r="D20" i="6"/>
  <c r="D15" i="6"/>
  <c r="D13" i="6"/>
  <c r="D11" i="6"/>
  <c r="D7" i="6"/>
  <c r="D5" i="6"/>
  <c r="D13" i="5"/>
  <c r="H47" i="5"/>
  <c r="H45" i="5"/>
  <c r="H34" i="5"/>
  <c r="H31" i="5"/>
  <c r="H27" i="5"/>
  <c r="H19" i="5"/>
  <c r="H16" i="5"/>
  <c r="H15" i="5"/>
  <c r="H13" i="5"/>
  <c r="H11" i="5"/>
  <c r="H10" i="5"/>
  <c r="H9" i="5"/>
  <c r="H8" i="5"/>
  <c r="H6" i="5"/>
  <c r="D48" i="5"/>
  <c r="D41" i="5"/>
  <c r="D46" i="5" s="1"/>
  <c r="D36" i="5"/>
  <c r="D35" i="5"/>
  <c r="D31" i="5"/>
  <c r="D30" i="5"/>
  <c r="D15" i="5"/>
  <c r="D14" i="5"/>
  <c r="D12" i="5"/>
  <c r="D11" i="5"/>
  <c r="D8" i="5"/>
  <c r="D6" i="5"/>
  <c r="E18" i="6"/>
  <c r="E23" i="6" s="1"/>
  <c r="E25" i="6" s="1"/>
  <c r="C48" i="5"/>
  <c r="G47" i="5"/>
  <c r="G45" i="5"/>
  <c r="C41" i="5"/>
  <c r="C46" i="5" s="1"/>
  <c r="G38" i="5"/>
  <c r="C36" i="5"/>
  <c r="C35" i="5"/>
  <c r="H36" i="5"/>
  <c r="G34" i="5"/>
  <c r="G36" i="5" s="1"/>
  <c r="C32" i="5"/>
  <c r="C34" i="5" s="1"/>
  <c r="G31" i="5"/>
  <c r="C31" i="5"/>
  <c r="C30" i="5"/>
  <c r="H29" i="5"/>
  <c r="C28" i="5"/>
  <c r="G27" i="5"/>
  <c r="G25" i="5"/>
  <c r="G19" i="5"/>
  <c r="G16" i="5"/>
  <c r="G15" i="5"/>
  <c r="C15" i="5"/>
  <c r="C14" i="5"/>
  <c r="G13" i="5"/>
  <c r="C13" i="5"/>
  <c r="C12" i="5"/>
  <c r="G11" i="5"/>
  <c r="C11" i="5"/>
  <c r="G10" i="5"/>
  <c r="G9" i="5"/>
  <c r="G8" i="5"/>
  <c r="C8" i="5"/>
  <c r="G6" i="5"/>
  <c r="C6" i="5"/>
  <c r="F20" i="2"/>
  <c r="F24" i="2"/>
  <c r="F5" i="2"/>
  <c r="D24" i="2"/>
  <c r="D20" i="2"/>
  <c r="D5" i="2"/>
  <c r="D36" i="3"/>
  <c r="F24" i="4"/>
  <c r="F20" i="4"/>
  <c r="D24" i="4"/>
  <c r="D21" i="7" l="1"/>
  <c r="D50" i="7" s="1"/>
  <c r="H21" i="7"/>
  <c r="H32" i="7" s="1"/>
  <c r="D32" i="7"/>
  <c r="D34" i="7" s="1"/>
  <c r="D39" i="7" s="1"/>
  <c r="F10" i="10"/>
  <c r="F18" i="10" s="1"/>
  <c r="F23" i="10" s="1"/>
  <c r="F25" i="10" s="1"/>
  <c r="G21" i="5"/>
  <c r="H49" i="5"/>
  <c r="C39" i="5"/>
  <c r="G49" i="7"/>
  <c r="F18" i="8"/>
  <c r="G18" i="8" s="1"/>
  <c r="D10" i="10"/>
  <c r="G10" i="10" s="1"/>
  <c r="G18" i="10"/>
  <c r="C21" i="5"/>
  <c r="G29" i="5"/>
  <c r="G49" i="5"/>
  <c r="D21" i="5"/>
  <c r="D32" i="5"/>
  <c r="D34" i="5" s="1"/>
  <c r="D39" i="5" s="1"/>
  <c r="H21" i="5"/>
  <c r="H32" i="5" s="1"/>
  <c r="C21" i="7"/>
  <c r="G21" i="7"/>
  <c r="G29" i="7"/>
  <c r="C39" i="7"/>
  <c r="D18" i="8"/>
  <c r="D23" i="8" s="1"/>
  <c r="D25" i="8" s="1"/>
  <c r="G25" i="8" s="1"/>
  <c r="G10" i="8"/>
  <c r="H50" i="7"/>
  <c r="H54" i="7" s="1"/>
  <c r="F10" i="6"/>
  <c r="F18" i="6" s="1"/>
  <c r="G18" i="6" s="1"/>
  <c r="D10" i="6"/>
  <c r="G10" i="6" s="1"/>
  <c r="D18" i="6"/>
  <c r="D23" i="6" s="1"/>
  <c r="D25" i="6" s="1"/>
  <c r="G25" i="6" s="1"/>
  <c r="D20" i="4"/>
  <c r="F5" i="4"/>
  <c r="D5" i="4"/>
  <c r="D15" i="4"/>
  <c r="D13" i="4"/>
  <c r="D7" i="4"/>
  <c r="F15" i="4"/>
  <c r="F13" i="4"/>
  <c r="F7" i="4"/>
  <c r="H47" i="3"/>
  <c r="H45" i="3"/>
  <c r="H34" i="3"/>
  <c r="H31" i="3"/>
  <c r="H27" i="3"/>
  <c r="H19" i="3"/>
  <c r="H16" i="3"/>
  <c r="H15" i="3"/>
  <c r="H13" i="3"/>
  <c r="H11" i="3"/>
  <c r="H10" i="3"/>
  <c r="H9" i="3"/>
  <c r="H8" i="3"/>
  <c r="H6" i="3"/>
  <c r="D48" i="3"/>
  <c r="D41" i="3"/>
  <c r="D46" i="3" s="1"/>
  <c r="D35" i="3"/>
  <c r="D31" i="3"/>
  <c r="D30" i="3"/>
  <c r="D15" i="3"/>
  <c r="D14" i="3"/>
  <c r="D13" i="3"/>
  <c r="D12" i="3"/>
  <c r="D11" i="3"/>
  <c r="D8" i="3"/>
  <c r="D6" i="3"/>
  <c r="H50" i="5" l="1"/>
  <c r="G32" i="5"/>
  <c r="G50" i="5" s="1"/>
  <c r="G54" i="5" s="1"/>
  <c r="D50" i="5"/>
  <c r="F23" i="8"/>
  <c r="F25" i="8" s="1"/>
  <c r="C50" i="5"/>
  <c r="D18" i="10"/>
  <c r="D23" i="10" s="1"/>
  <c r="D25" i="10" s="1"/>
  <c r="G25" i="10" s="1"/>
  <c r="G32" i="7"/>
  <c r="G50" i="7" s="1"/>
  <c r="C50" i="7"/>
  <c r="F23" i="6"/>
  <c r="F25" i="6" s="1"/>
  <c r="E18" i="4"/>
  <c r="E23" i="4" s="1"/>
  <c r="E25" i="4" s="1"/>
  <c r="D11" i="4"/>
  <c r="F10" i="4"/>
  <c r="F18" i="4" s="1"/>
  <c r="F23" i="4" s="1"/>
  <c r="F25" i="4" s="1"/>
  <c r="D10" i="4"/>
  <c r="D18" i="4" s="1"/>
  <c r="C48" i="3"/>
  <c r="G47" i="3"/>
  <c r="G45" i="3"/>
  <c r="C41" i="3"/>
  <c r="C46" i="3" s="1"/>
  <c r="G38" i="3"/>
  <c r="C36" i="3"/>
  <c r="C35" i="3"/>
  <c r="H36" i="3"/>
  <c r="H49" i="3" s="1"/>
  <c r="G34" i="3"/>
  <c r="G36" i="3" s="1"/>
  <c r="C32" i="3"/>
  <c r="C34" i="3" s="1"/>
  <c r="G31" i="3"/>
  <c r="C31" i="3"/>
  <c r="D32" i="3"/>
  <c r="D34" i="3" s="1"/>
  <c r="D39" i="3" s="1"/>
  <c r="C30" i="3"/>
  <c r="C28" i="3"/>
  <c r="H29" i="3"/>
  <c r="G27" i="3"/>
  <c r="G25" i="3"/>
  <c r="G19" i="3"/>
  <c r="G16" i="3"/>
  <c r="G15" i="3"/>
  <c r="C15" i="3"/>
  <c r="C14" i="3"/>
  <c r="G13" i="3"/>
  <c r="C13" i="3"/>
  <c r="C12" i="3"/>
  <c r="G11" i="3"/>
  <c r="C11" i="3"/>
  <c r="G10" i="3"/>
  <c r="G9" i="3"/>
  <c r="G8" i="3"/>
  <c r="C8" i="3"/>
  <c r="H21" i="3"/>
  <c r="G6" i="3"/>
  <c r="D21" i="3"/>
  <c r="C6" i="3"/>
  <c r="F15" i="2"/>
  <c r="F13" i="2"/>
  <c r="F7" i="2"/>
  <c r="D15" i="2"/>
  <c r="D13" i="2"/>
  <c r="D11" i="2"/>
  <c r="D7" i="2"/>
  <c r="G49" i="3" l="1"/>
  <c r="H54" i="5"/>
  <c r="G54" i="7"/>
  <c r="D50" i="3"/>
  <c r="H32" i="3"/>
  <c r="H50" i="3" s="1"/>
  <c r="C21" i="3"/>
  <c r="G21" i="3"/>
  <c r="G29" i="3"/>
  <c r="C39" i="3"/>
  <c r="D10" i="2"/>
  <c r="G18" i="4"/>
  <c r="D23" i="4"/>
  <c r="G10" i="4"/>
  <c r="H47" i="1"/>
  <c r="H45" i="1"/>
  <c r="H34" i="1"/>
  <c r="H36" i="1" s="1"/>
  <c r="H49" i="1" s="1"/>
  <c r="H31" i="1"/>
  <c r="H27" i="1"/>
  <c r="H29" i="1" s="1"/>
  <c r="H19" i="1"/>
  <c r="H16" i="1"/>
  <c r="H15" i="1"/>
  <c r="H13" i="1"/>
  <c r="H11" i="1"/>
  <c r="H10" i="1"/>
  <c r="H9" i="1"/>
  <c r="H8" i="1"/>
  <c r="H6" i="1"/>
  <c r="D48" i="1"/>
  <c r="D41" i="1"/>
  <c r="D46" i="1" s="1"/>
  <c r="D36" i="1"/>
  <c r="D35" i="1"/>
  <c r="D31" i="1"/>
  <c r="D30" i="1"/>
  <c r="D15" i="1"/>
  <c r="D14" i="1"/>
  <c r="D13" i="1"/>
  <c r="D12" i="1"/>
  <c r="D11" i="1"/>
  <c r="D8" i="1"/>
  <c r="D6" i="1"/>
  <c r="G13" i="1"/>
  <c r="G16" i="1"/>
  <c r="G15" i="1"/>
  <c r="G9" i="1"/>
  <c r="G8" i="1"/>
  <c r="G6" i="1"/>
  <c r="G47" i="1"/>
  <c r="G45" i="1"/>
  <c r="G34" i="1"/>
  <c r="G36" i="1" s="1"/>
  <c r="G31" i="1"/>
  <c r="G27" i="1"/>
  <c r="G19" i="1"/>
  <c r="G11" i="1"/>
  <c r="G10" i="1"/>
  <c r="C48" i="1"/>
  <c r="C41" i="1"/>
  <c r="C36" i="1"/>
  <c r="C35" i="1"/>
  <c r="C32" i="1"/>
  <c r="C34" i="1" s="1"/>
  <c r="C39" i="1" s="1"/>
  <c r="C31" i="1"/>
  <c r="C30" i="1"/>
  <c r="C15" i="1"/>
  <c r="C14" i="1"/>
  <c r="C13" i="1"/>
  <c r="C12" i="1"/>
  <c r="C11" i="1"/>
  <c r="C8" i="1"/>
  <c r="C6" i="1"/>
  <c r="F10" i="2"/>
  <c r="F18" i="2" s="1"/>
  <c r="G18" i="2" s="1"/>
  <c r="E18" i="2"/>
  <c r="E23" i="2" s="1"/>
  <c r="E25" i="2" s="1"/>
  <c r="G25" i="1"/>
  <c r="G29" i="1" s="1"/>
  <c r="C28" i="1"/>
  <c r="G38" i="1"/>
  <c r="C46" i="1"/>
  <c r="G49" i="1" l="1"/>
  <c r="D25" i="4"/>
  <c r="G25" i="4" s="1"/>
  <c r="G10" i="2"/>
  <c r="D18" i="2"/>
  <c r="D23" i="2" s="1"/>
  <c r="D25" i="2" s="1"/>
  <c r="G25" i="2" s="1"/>
  <c r="C50" i="3"/>
  <c r="D32" i="1"/>
  <c r="D34" i="1" s="1"/>
  <c r="D39" i="1" s="1"/>
  <c r="G32" i="3"/>
  <c r="G50" i="3" s="1"/>
  <c r="H54" i="3"/>
  <c r="H21" i="1"/>
  <c r="H32" i="1" s="1"/>
  <c r="H50" i="1" s="1"/>
  <c r="D21" i="1"/>
  <c r="D50" i="1" s="1"/>
  <c r="G21" i="1"/>
  <c r="C21" i="1"/>
  <c r="C50" i="1" s="1"/>
  <c r="G32" i="1"/>
  <c r="F23" i="2"/>
  <c r="F25" i="2" s="1"/>
  <c r="G50" i="1" l="1"/>
  <c r="G54" i="1" s="1"/>
  <c r="G54" i="3"/>
  <c r="H54" i="1"/>
  <c r="D24" i="14" l="1"/>
  <c r="D26" i="14" l="1"/>
</calcChain>
</file>

<file path=xl/sharedStrings.xml><?xml version="1.0" encoding="utf-8"?>
<sst xmlns="http://schemas.openxmlformats.org/spreadsheetml/2006/main" count="1030" uniqueCount="363">
  <si>
    <r>
      <t>资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产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负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债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表</t>
    </r>
    <phoneticPr fontId="5" type="noConversion"/>
  </si>
  <si>
    <r>
      <t>会企</t>
    </r>
    <r>
      <rPr>
        <sz val="12"/>
        <rFont val="Times New Roman"/>
        <family val="1"/>
      </rPr>
      <t>01</t>
    </r>
    <r>
      <rPr>
        <sz val="11"/>
        <color theme="1"/>
        <rFont val="宋体"/>
        <family val="3"/>
        <charset val="134"/>
        <scheme val="minor"/>
      </rPr>
      <t>表</t>
    </r>
    <phoneticPr fontId="5" type="noConversion"/>
  </si>
  <si>
    <t xml:space="preserve">  填报单位(盖章): 江西赛维LDK太阳能多晶硅有限公司</t>
    <phoneticPr fontId="5" type="noConversion"/>
  </si>
  <si>
    <t>单位：元</t>
    <phoneticPr fontId="5" type="noConversion"/>
  </si>
  <si>
    <t>项             目</t>
    <phoneticPr fontId="5" type="noConversion"/>
  </si>
  <si>
    <t>行次</t>
    <phoneticPr fontId="5" type="noConversion"/>
  </si>
  <si>
    <t>年    初    数</t>
    <phoneticPr fontId="5" type="noConversion"/>
  </si>
  <si>
    <t>期    末    数</t>
    <phoneticPr fontId="5" type="noConversion"/>
  </si>
  <si>
    <t>项              目</t>
    <phoneticPr fontId="5" type="noConversion"/>
  </si>
  <si>
    <t xml:space="preserve">  流动资产：</t>
    <phoneticPr fontId="5" type="noConversion"/>
  </si>
  <si>
    <t xml:space="preserve">  流动负债：</t>
    <phoneticPr fontId="5" type="noConversion"/>
  </si>
  <si>
    <t>货币资金</t>
  </si>
  <si>
    <t>短期借款</t>
    <phoneticPr fontId="5" type="noConversion"/>
  </si>
  <si>
    <t>短期投资</t>
  </si>
  <si>
    <t>应付票据</t>
    <phoneticPr fontId="5" type="noConversion"/>
  </si>
  <si>
    <t>应收票据</t>
  </si>
  <si>
    <t>应付帐款</t>
    <phoneticPr fontId="5" type="noConversion"/>
  </si>
  <si>
    <t>应收股利</t>
  </si>
  <si>
    <t>预收帐款</t>
    <phoneticPr fontId="5" type="noConversion"/>
  </si>
  <si>
    <t>应收股息</t>
  </si>
  <si>
    <t>应付工资</t>
    <phoneticPr fontId="5" type="noConversion"/>
  </si>
  <si>
    <t>应收帐款</t>
  </si>
  <si>
    <t>应付福利费</t>
    <phoneticPr fontId="5" type="noConversion"/>
  </si>
  <si>
    <t>其他应收款</t>
  </si>
  <si>
    <t>应付股利</t>
    <phoneticPr fontId="5" type="noConversion"/>
  </si>
  <si>
    <t>预付帐款</t>
  </si>
  <si>
    <t>应交税金</t>
    <phoneticPr fontId="5" type="noConversion"/>
  </si>
  <si>
    <t>应收补贴款</t>
  </si>
  <si>
    <t>其他应交款</t>
    <phoneticPr fontId="5" type="noConversion"/>
  </si>
  <si>
    <t>存货</t>
  </si>
  <si>
    <t>其他应付款</t>
    <phoneticPr fontId="5" type="noConversion"/>
  </si>
  <si>
    <t>待摊费用</t>
  </si>
  <si>
    <t>预提费用</t>
    <phoneticPr fontId="5" type="noConversion"/>
  </si>
  <si>
    <t>一年内到期的长期债券投资</t>
    <phoneticPr fontId="5" type="noConversion"/>
  </si>
  <si>
    <t>预计负债</t>
    <phoneticPr fontId="5" type="noConversion"/>
  </si>
  <si>
    <t>其他流动资产</t>
  </si>
  <si>
    <t>递延收益</t>
    <phoneticPr fontId="5" type="noConversion"/>
  </si>
  <si>
    <t>一年内到期的长期负债</t>
    <phoneticPr fontId="5" type="noConversion"/>
  </si>
  <si>
    <t>流动资产合计</t>
  </si>
  <si>
    <t>流动负债合计</t>
  </si>
  <si>
    <t xml:space="preserve">  长期投资：</t>
    <phoneticPr fontId="5" type="noConversion"/>
  </si>
  <si>
    <t xml:space="preserve">  长期负债：</t>
    <phoneticPr fontId="5" type="noConversion"/>
  </si>
  <si>
    <t>长期股权投资</t>
  </si>
  <si>
    <t>长期借款</t>
    <phoneticPr fontId="5" type="noConversion"/>
  </si>
  <si>
    <t>长期债权投资</t>
  </si>
  <si>
    <t>应付债券</t>
    <phoneticPr fontId="5" type="noConversion"/>
  </si>
  <si>
    <t>*合并价差</t>
    <phoneticPr fontId="5" type="noConversion"/>
  </si>
  <si>
    <t>长期应付款</t>
    <phoneticPr fontId="5" type="noConversion"/>
  </si>
  <si>
    <t>专项应付款</t>
    <phoneticPr fontId="5" type="noConversion"/>
  </si>
  <si>
    <t>其他长期负债</t>
    <phoneticPr fontId="5" type="noConversion"/>
  </si>
  <si>
    <t>长期投资合计</t>
  </si>
  <si>
    <t>其中：待转销汇兑收益</t>
    <phoneticPr fontId="5" type="noConversion"/>
  </si>
  <si>
    <t xml:space="preserve">  固定资产：</t>
    <phoneticPr fontId="5" type="noConversion"/>
  </si>
  <si>
    <t>长期负债合计</t>
    <phoneticPr fontId="5" type="noConversion"/>
  </si>
  <si>
    <t>固定资产原价</t>
    <phoneticPr fontId="5" type="noConversion"/>
  </si>
  <si>
    <t xml:space="preserve"> 递延税项：</t>
    <phoneticPr fontId="5" type="noConversion"/>
  </si>
  <si>
    <t>减：累计折旧</t>
    <phoneticPr fontId="5" type="noConversion"/>
  </si>
  <si>
    <t>递延税款贷项</t>
    <phoneticPr fontId="5" type="noConversion"/>
  </si>
  <si>
    <t>固定资产净值</t>
    <phoneticPr fontId="5" type="noConversion"/>
  </si>
  <si>
    <t>负债合计</t>
    <phoneticPr fontId="5" type="noConversion"/>
  </si>
  <si>
    <t>减：固定资产减值准备</t>
    <phoneticPr fontId="5" type="noConversion"/>
  </si>
  <si>
    <t xml:space="preserve"> 所有者权益(或股东权益)：</t>
    <phoneticPr fontId="5" type="noConversion"/>
  </si>
  <si>
    <t>固定资产净额</t>
    <phoneticPr fontId="5" type="noConversion"/>
  </si>
  <si>
    <t>实收资本(或股本)</t>
    <phoneticPr fontId="5" type="noConversion"/>
  </si>
  <si>
    <t>工程物资</t>
    <phoneticPr fontId="5" type="noConversion"/>
  </si>
  <si>
    <t>减：已归还投资</t>
    <phoneticPr fontId="5" type="noConversion"/>
  </si>
  <si>
    <t>在建工程</t>
    <phoneticPr fontId="5" type="noConversion"/>
  </si>
  <si>
    <t>实收资本(或股本)净额</t>
    <phoneticPr fontId="5" type="noConversion"/>
  </si>
  <si>
    <t>固定资产清理</t>
    <phoneticPr fontId="5" type="noConversion"/>
  </si>
  <si>
    <t>资本公积</t>
  </si>
  <si>
    <t>盈余公积</t>
    <phoneticPr fontId="5" type="noConversion"/>
  </si>
  <si>
    <t>固定资产合计</t>
    <phoneticPr fontId="5" type="noConversion"/>
  </si>
  <si>
    <t>其中：法定盈余公积</t>
    <phoneticPr fontId="5" type="noConversion"/>
  </si>
  <si>
    <t xml:space="preserve"> 无形资产及其他资产：</t>
    <phoneticPr fontId="5" type="noConversion"/>
  </si>
  <si>
    <t>法定公益金</t>
    <phoneticPr fontId="5" type="noConversion"/>
  </si>
  <si>
    <t>无形资产</t>
    <phoneticPr fontId="5" type="noConversion"/>
  </si>
  <si>
    <t>任意盈余公积</t>
    <phoneticPr fontId="5" type="noConversion"/>
  </si>
  <si>
    <t>长期待摊费用</t>
    <phoneticPr fontId="5" type="noConversion"/>
  </si>
  <si>
    <t>储备基金</t>
    <phoneticPr fontId="5" type="noConversion"/>
  </si>
  <si>
    <t>其他长期资产</t>
    <phoneticPr fontId="5" type="noConversion"/>
  </si>
  <si>
    <t>企业发展基金</t>
    <phoneticPr fontId="5" type="noConversion"/>
  </si>
  <si>
    <t>其中：待转销汇兑损失</t>
    <phoneticPr fontId="5" type="noConversion"/>
  </si>
  <si>
    <t>利润归还投资</t>
  </si>
  <si>
    <t>本年利润</t>
    <phoneticPr fontId="5" type="noConversion"/>
  </si>
  <si>
    <t>无形资产及其他资产合计</t>
    <phoneticPr fontId="5" type="noConversion"/>
  </si>
  <si>
    <t>* 未确认的投资损失(以“-”号填列)</t>
    <phoneticPr fontId="5" type="noConversion"/>
  </si>
  <si>
    <t>未分配利润</t>
    <phoneticPr fontId="5" type="noConversion"/>
  </si>
  <si>
    <t>递延税款借项</t>
    <phoneticPr fontId="5" type="noConversion"/>
  </si>
  <si>
    <t>货币换算差额</t>
    <phoneticPr fontId="5" type="noConversion"/>
  </si>
  <si>
    <t>所有者权益(或股东权益)合计</t>
    <phoneticPr fontId="5" type="noConversion"/>
  </si>
  <si>
    <t>资  产  总  计</t>
    <phoneticPr fontId="5" type="noConversion"/>
  </si>
  <si>
    <t>负债和所有者权益总计</t>
    <phoneticPr fontId="5" type="noConversion"/>
  </si>
  <si>
    <r>
      <t>利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润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表</t>
    </r>
    <phoneticPr fontId="5" type="noConversion"/>
  </si>
  <si>
    <r>
      <t>会企</t>
    </r>
    <r>
      <rPr>
        <sz val="12"/>
        <rFont val="Times New Roman"/>
        <family val="1"/>
      </rPr>
      <t>02</t>
    </r>
    <r>
      <rPr>
        <sz val="11"/>
        <color theme="1"/>
        <rFont val="宋体"/>
        <family val="3"/>
        <charset val="134"/>
        <scheme val="minor"/>
      </rPr>
      <t>表</t>
    </r>
    <phoneticPr fontId="5" type="noConversion"/>
  </si>
  <si>
    <t xml:space="preserve">  填报单位(盖章): 江西赛维LDK太阳能多晶硅有限公司</t>
    <phoneticPr fontId="5" type="noConversion"/>
  </si>
  <si>
    <t>单位：元</t>
    <phoneticPr fontId="5" type="noConversion"/>
  </si>
  <si>
    <t>项                  目</t>
    <phoneticPr fontId="5" type="noConversion"/>
  </si>
  <si>
    <t>行次</t>
    <phoneticPr fontId="5" type="noConversion"/>
  </si>
  <si>
    <t>本    月    数</t>
    <phoneticPr fontId="5" type="noConversion"/>
  </si>
  <si>
    <t>本年累计数</t>
    <phoneticPr fontId="5" type="noConversion"/>
  </si>
  <si>
    <t xml:space="preserve"> 一、主营业务收入</t>
    <phoneticPr fontId="5" type="noConversion"/>
  </si>
  <si>
    <t xml:space="preserve"> 其中：出口产品(商品)销售收入</t>
    <phoneticPr fontId="5" type="noConversion"/>
  </si>
  <si>
    <t>减：主营业务成本</t>
    <phoneticPr fontId="5" type="noConversion"/>
  </si>
  <si>
    <t xml:space="preserve"> 其中：出口产品(商品)销售成本</t>
    <phoneticPr fontId="5" type="noConversion"/>
  </si>
  <si>
    <t xml:space="preserve"> 主营业务税金及附加</t>
    <phoneticPr fontId="5" type="noConversion"/>
  </si>
  <si>
    <t xml:space="preserve"> 二、主营业务利润(亏损以“-”号填列)</t>
    <phoneticPr fontId="5" type="noConversion"/>
  </si>
  <si>
    <t>加：其它业务利润(亏损以“-”号填列)</t>
    <phoneticPr fontId="5" type="noConversion"/>
  </si>
  <si>
    <t>减：营业费用</t>
    <phoneticPr fontId="5" type="noConversion"/>
  </si>
  <si>
    <t xml:space="preserve"> 管理费用</t>
    <phoneticPr fontId="5" type="noConversion"/>
  </si>
  <si>
    <t xml:space="preserve"> 研发费用</t>
    <phoneticPr fontId="5" type="noConversion"/>
  </si>
  <si>
    <t xml:space="preserve"> 财务费用</t>
    <phoneticPr fontId="5" type="noConversion"/>
  </si>
  <si>
    <t>其中：利息支出(减利息收入)</t>
    <phoneticPr fontId="5" type="noConversion"/>
  </si>
  <si>
    <t xml:space="preserve">     汇兑损失(减汇兑收益)</t>
    <phoneticPr fontId="5" type="noConversion"/>
  </si>
  <si>
    <t xml:space="preserve"> 三、营业利润(亏损以“-”号填列)</t>
    <phoneticPr fontId="5" type="noConversion"/>
  </si>
  <si>
    <t>加：投资收益(亏损以“-”号填列)</t>
    <phoneticPr fontId="5" type="noConversion"/>
  </si>
  <si>
    <t xml:space="preserve"> 补贴收入</t>
    <phoneticPr fontId="5" type="noConversion"/>
  </si>
  <si>
    <t xml:space="preserve"> 营业外收入</t>
    <phoneticPr fontId="5" type="noConversion"/>
  </si>
  <si>
    <t>减：营业外支出</t>
    <phoneticPr fontId="5" type="noConversion"/>
  </si>
  <si>
    <t xml:space="preserve"> 四、利润总额(亏损总额以“-”号填列)</t>
    <phoneticPr fontId="5" type="noConversion"/>
  </si>
  <si>
    <t>减：所得税</t>
    <phoneticPr fontId="5" type="noConversion"/>
  </si>
  <si>
    <t xml:space="preserve"> 五、净利润(净亏损以"-"号填列)</t>
    <phoneticPr fontId="5" type="noConversion"/>
  </si>
  <si>
    <t xml:space="preserve"> 补充资料：</t>
    <phoneticPr fontId="5" type="noConversion"/>
  </si>
  <si>
    <t xml:space="preserve"> 1.  出售、外置部门或被投资单位所得收益</t>
    <phoneticPr fontId="5" type="noConversion"/>
  </si>
  <si>
    <t xml:space="preserve"> 2.  自然灾害发生的损失</t>
    <phoneticPr fontId="5" type="noConversion"/>
  </si>
  <si>
    <t xml:space="preserve"> 3.  会计政策变更增加(或减少)利润总额</t>
    <phoneticPr fontId="5" type="noConversion"/>
  </si>
  <si>
    <t xml:space="preserve"> 4.  会计估计变更增加(或减少)利润总额</t>
    <phoneticPr fontId="5" type="noConversion"/>
  </si>
  <si>
    <t xml:space="preserve"> 5.  债务重组损失</t>
    <phoneticPr fontId="5" type="noConversion"/>
  </si>
  <si>
    <t xml:space="preserve"> 6.  其它</t>
    <phoneticPr fontId="5" type="noConversion"/>
  </si>
  <si>
    <t>审核：</t>
    <phoneticPr fontId="4" type="noConversion"/>
  </si>
  <si>
    <t>其它非流动资产</t>
    <phoneticPr fontId="4" type="noConversion"/>
  </si>
  <si>
    <t>制表:管春远</t>
    <phoneticPr fontId="4" type="noConversion"/>
  </si>
  <si>
    <t>制表：管春远</t>
    <phoneticPr fontId="4" type="noConversion"/>
  </si>
  <si>
    <t>其他流动负债</t>
    <phoneticPr fontId="5" type="noConversion"/>
  </si>
  <si>
    <r>
      <t>资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产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负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债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表</t>
    </r>
    <phoneticPr fontId="5" type="noConversion"/>
  </si>
  <si>
    <r>
      <t>会企</t>
    </r>
    <r>
      <rPr>
        <sz val="12"/>
        <rFont val="Times New Roman"/>
        <family val="1"/>
      </rPr>
      <t>01</t>
    </r>
    <r>
      <rPr>
        <sz val="11"/>
        <color theme="1"/>
        <rFont val="宋体"/>
        <family val="3"/>
        <charset val="134"/>
        <scheme val="minor"/>
      </rPr>
      <t>表</t>
    </r>
    <phoneticPr fontId="5" type="noConversion"/>
  </si>
  <si>
    <t xml:space="preserve">  填报单位(盖章): 江西赛维LDK太阳能多晶硅有限公司</t>
    <phoneticPr fontId="5" type="noConversion"/>
  </si>
  <si>
    <t>单位：元</t>
    <phoneticPr fontId="5" type="noConversion"/>
  </si>
  <si>
    <t>项             目</t>
    <phoneticPr fontId="5" type="noConversion"/>
  </si>
  <si>
    <t>行次</t>
    <phoneticPr fontId="5" type="noConversion"/>
  </si>
  <si>
    <t>年    初    数</t>
    <phoneticPr fontId="5" type="noConversion"/>
  </si>
  <si>
    <t>期    末    数</t>
    <phoneticPr fontId="5" type="noConversion"/>
  </si>
  <si>
    <t>项              目</t>
    <phoneticPr fontId="5" type="noConversion"/>
  </si>
  <si>
    <t xml:space="preserve">  流动资产：</t>
    <phoneticPr fontId="5" type="noConversion"/>
  </si>
  <si>
    <t xml:space="preserve">  流动负债：</t>
    <phoneticPr fontId="5" type="noConversion"/>
  </si>
  <si>
    <t>短期借款</t>
    <phoneticPr fontId="5" type="noConversion"/>
  </si>
  <si>
    <t>应付票据</t>
    <phoneticPr fontId="5" type="noConversion"/>
  </si>
  <si>
    <t>应付帐款</t>
    <phoneticPr fontId="5" type="noConversion"/>
  </si>
  <si>
    <t>预收帐款</t>
    <phoneticPr fontId="5" type="noConversion"/>
  </si>
  <si>
    <t>应付工资</t>
    <phoneticPr fontId="5" type="noConversion"/>
  </si>
  <si>
    <t>应付福利费</t>
    <phoneticPr fontId="5" type="noConversion"/>
  </si>
  <si>
    <t>应付股利</t>
    <phoneticPr fontId="5" type="noConversion"/>
  </si>
  <si>
    <t>应交税金</t>
    <phoneticPr fontId="5" type="noConversion"/>
  </si>
  <si>
    <t>其他应交款</t>
    <phoneticPr fontId="5" type="noConversion"/>
  </si>
  <si>
    <t>其他应付款</t>
    <phoneticPr fontId="5" type="noConversion"/>
  </si>
  <si>
    <t>预提费用</t>
    <phoneticPr fontId="5" type="noConversion"/>
  </si>
  <si>
    <t>一年内到期的长期债券投资</t>
    <phoneticPr fontId="5" type="noConversion"/>
  </si>
  <si>
    <t>预计负债</t>
    <phoneticPr fontId="5" type="noConversion"/>
  </si>
  <si>
    <t>递延收益</t>
    <phoneticPr fontId="5" type="noConversion"/>
  </si>
  <si>
    <t>一年内到期的长期负债</t>
    <phoneticPr fontId="5" type="noConversion"/>
  </si>
  <si>
    <t>其他流动负债</t>
    <phoneticPr fontId="5" type="noConversion"/>
  </si>
  <si>
    <t xml:space="preserve">  长期投资：</t>
    <phoneticPr fontId="5" type="noConversion"/>
  </si>
  <si>
    <t xml:space="preserve">  长期负债：</t>
    <phoneticPr fontId="5" type="noConversion"/>
  </si>
  <si>
    <t>长期借款</t>
    <phoneticPr fontId="5" type="noConversion"/>
  </si>
  <si>
    <t>应付债券</t>
    <phoneticPr fontId="5" type="noConversion"/>
  </si>
  <si>
    <t>*合并价差</t>
    <phoneticPr fontId="5" type="noConversion"/>
  </si>
  <si>
    <t>长期应付款</t>
    <phoneticPr fontId="5" type="noConversion"/>
  </si>
  <si>
    <t>专项应付款</t>
    <phoneticPr fontId="5" type="noConversion"/>
  </si>
  <si>
    <t>其他长期负债</t>
    <phoneticPr fontId="5" type="noConversion"/>
  </si>
  <si>
    <t>其中：待转销汇兑收益</t>
    <phoneticPr fontId="5" type="noConversion"/>
  </si>
  <si>
    <t xml:space="preserve">  固定资产：</t>
    <phoneticPr fontId="5" type="noConversion"/>
  </si>
  <si>
    <t>长期负债合计</t>
    <phoneticPr fontId="5" type="noConversion"/>
  </si>
  <si>
    <t>固定资产原价</t>
    <phoneticPr fontId="5" type="noConversion"/>
  </si>
  <si>
    <t xml:space="preserve"> 递延税项：</t>
    <phoneticPr fontId="5" type="noConversion"/>
  </si>
  <si>
    <t>减：累计折旧</t>
    <phoneticPr fontId="5" type="noConversion"/>
  </si>
  <si>
    <t>递延税款贷项</t>
    <phoneticPr fontId="5" type="noConversion"/>
  </si>
  <si>
    <t>固定资产净值</t>
    <phoneticPr fontId="5" type="noConversion"/>
  </si>
  <si>
    <t>负债合计</t>
    <phoneticPr fontId="5" type="noConversion"/>
  </si>
  <si>
    <t>减：固定资产减值准备</t>
    <phoneticPr fontId="5" type="noConversion"/>
  </si>
  <si>
    <t xml:space="preserve"> 所有者权益(或股东权益)：</t>
    <phoneticPr fontId="5" type="noConversion"/>
  </si>
  <si>
    <t>固定资产净额</t>
    <phoneticPr fontId="5" type="noConversion"/>
  </si>
  <si>
    <t>实收资本(或股本)</t>
    <phoneticPr fontId="5" type="noConversion"/>
  </si>
  <si>
    <t>工程物资</t>
    <phoneticPr fontId="5" type="noConversion"/>
  </si>
  <si>
    <t>减：已归还投资</t>
    <phoneticPr fontId="5" type="noConversion"/>
  </si>
  <si>
    <t>在建工程</t>
    <phoneticPr fontId="5" type="noConversion"/>
  </si>
  <si>
    <t>实收资本(或股本)净额</t>
    <phoneticPr fontId="5" type="noConversion"/>
  </si>
  <si>
    <t>固定资产清理</t>
    <phoneticPr fontId="5" type="noConversion"/>
  </si>
  <si>
    <t>盈余公积</t>
    <phoneticPr fontId="5" type="noConversion"/>
  </si>
  <si>
    <t>固定资产合计</t>
    <phoneticPr fontId="5" type="noConversion"/>
  </si>
  <si>
    <t>其中：法定盈余公积</t>
    <phoneticPr fontId="5" type="noConversion"/>
  </si>
  <si>
    <t xml:space="preserve"> 无形资产及其他资产：</t>
    <phoneticPr fontId="5" type="noConversion"/>
  </si>
  <si>
    <t>法定公益金</t>
    <phoneticPr fontId="5" type="noConversion"/>
  </si>
  <si>
    <t>无形资产</t>
    <phoneticPr fontId="5" type="noConversion"/>
  </si>
  <si>
    <t>任意盈余公积</t>
    <phoneticPr fontId="5" type="noConversion"/>
  </si>
  <si>
    <t>长期待摊费用</t>
    <phoneticPr fontId="5" type="noConversion"/>
  </si>
  <si>
    <t>储备基金</t>
    <phoneticPr fontId="5" type="noConversion"/>
  </si>
  <si>
    <t>其他长期资产</t>
    <phoneticPr fontId="5" type="noConversion"/>
  </si>
  <si>
    <t>企业发展基金</t>
    <phoneticPr fontId="5" type="noConversion"/>
  </si>
  <si>
    <t>其中：待转销汇兑损失</t>
    <phoneticPr fontId="5" type="noConversion"/>
  </si>
  <si>
    <t>其它非流动资产</t>
    <phoneticPr fontId="4" type="noConversion"/>
  </si>
  <si>
    <t>本年利润</t>
    <phoneticPr fontId="5" type="noConversion"/>
  </si>
  <si>
    <t>无形资产及其他资产合计</t>
    <phoneticPr fontId="5" type="noConversion"/>
  </si>
  <si>
    <t>* 未确认的投资损失(以“-”号填列)</t>
    <phoneticPr fontId="5" type="noConversion"/>
  </si>
  <si>
    <t>未分配利润</t>
    <phoneticPr fontId="5" type="noConversion"/>
  </si>
  <si>
    <t>递延税款借项</t>
    <phoneticPr fontId="5" type="noConversion"/>
  </si>
  <si>
    <t>货币换算差额</t>
    <phoneticPr fontId="5" type="noConversion"/>
  </si>
  <si>
    <t>所有者权益(或股东权益)合计</t>
    <phoneticPr fontId="5" type="noConversion"/>
  </si>
  <si>
    <t>资  产  总  计</t>
    <phoneticPr fontId="5" type="noConversion"/>
  </si>
  <si>
    <t>负债和所有者权益总计</t>
    <phoneticPr fontId="5" type="noConversion"/>
  </si>
  <si>
    <t>制表:管春远</t>
    <phoneticPr fontId="4" type="noConversion"/>
  </si>
  <si>
    <t>年    初    数</t>
  </si>
  <si>
    <t>期    末    数</t>
  </si>
  <si>
    <t>项              目</t>
  </si>
  <si>
    <t>行次</t>
  </si>
  <si>
    <t xml:space="preserve">  流动负债：</t>
  </si>
  <si>
    <t>短期借款</t>
  </si>
  <si>
    <t>应付票据</t>
  </si>
  <si>
    <t>应付账款</t>
  </si>
  <si>
    <t>预收帐款</t>
  </si>
  <si>
    <t>应付工资</t>
  </si>
  <si>
    <t>应付福利费</t>
  </si>
  <si>
    <t>应交税金</t>
  </si>
  <si>
    <t>其他应交款</t>
  </si>
  <si>
    <t>其他应付款</t>
  </si>
  <si>
    <t>预提费用</t>
  </si>
  <si>
    <t>预计负债</t>
  </si>
  <si>
    <t>递延收益</t>
  </si>
  <si>
    <t>一年内到期的长期负债</t>
  </si>
  <si>
    <t>其他流动负债</t>
  </si>
  <si>
    <t xml:space="preserve">  长期负债：</t>
  </si>
  <si>
    <t>长期借款</t>
  </si>
  <si>
    <t>应付债券</t>
  </si>
  <si>
    <t>长期应付款</t>
  </si>
  <si>
    <t>专项应付款</t>
  </si>
  <si>
    <t>其他长期负债</t>
  </si>
  <si>
    <t>其中：待转销汇兑收益</t>
  </si>
  <si>
    <t>长期负债合计</t>
  </si>
  <si>
    <t xml:space="preserve"> 递延税项：</t>
  </si>
  <si>
    <t>递延税款贷项</t>
  </si>
  <si>
    <t>负债合计</t>
  </si>
  <si>
    <t xml:space="preserve"> 所有者权益(或股东权益)：</t>
  </si>
  <si>
    <t>实收资本(或股本)</t>
  </si>
  <si>
    <t>减：已归还投资</t>
  </si>
  <si>
    <t>实收资本(或股本)净额</t>
  </si>
  <si>
    <t>盈余公积</t>
  </si>
  <si>
    <t>其中：法定盈余公积</t>
  </si>
  <si>
    <t>法定公益金</t>
  </si>
  <si>
    <t>任意盈余公积</t>
  </si>
  <si>
    <t>储备基金</t>
  </si>
  <si>
    <t>企业发展基金</t>
  </si>
  <si>
    <t>本年利润</t>
  </si>
  <si>
    <t>* 未确认的投资损失(以“-”号填列)</t>
  </si>
  <si>
    <t>未分配利润</t>
  </si>
  <si>
    <t>货币换算差额</t>
  </si>
  <si>
    <t>所有者权益(或股东权益)合计</t>
  </si>
  <si>
    <t>负债和所有者权益总计</t>
  </si>
  <si>
    <r>
      <t>利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润</t>
    </r>
    <r>
      <rPr>
        <sz val="22"/>
        <rFont val="Times New Roman"/>
        <family val="1"/>
      </rPr>
      <t xml:space="preserve">  </t>
    </r>
    <r>
      <rPr>
        <sz val="22"/>
        <rFont val="宋体"/>
        <family val="3"/>
        <charset val="134"/>
      </rPr>
      <t>表</t>
    </r>
    <phoneticPr fontId="5" type="noConversion"/>
  </si>
  <si>
    <r>
      <t>会企</t>
    </r>
    <r>
      <rPr>
        <sz val="12"/>
        <rFont val="Times New Roman"/>
        <family val="1"/>
      </rPr>
      <t>02</t>
    </r>
    <r>
      <rPr>
        <sz val="11"/>
        <color theme="1"/>
        <rFont val="宋体"/>
        <family val="3"/>
        <charset val="134"/>
        <scheme val="minor"/>
      </rPr>
      <t>表</t>
    </r>
    <phoneticPr fontId="5" type="noConversion"/>
  </si>
  <si>
    <t xml:space="preserve">  填报单位(盖章): 江西赛维LDK太阳能多晶硅有限公司</t>
    <phoneticPr fontId="5" type="noConversion"/>
  </si>
  <si>
    <t>单位：元</t>
    <phoneticPr fontId="5" type="noConversion"/>
  </si>
  <si>
    <t>项                  目</t>
    <phoneticPr fontId="5" type="noConversion"/>
  </si>
  <si>
    <t>行次</t>
    <phoneticPr fontId="5" type="noConversion"/>
  </si>
  <si>
    <t>本    月    数</t>
  </si>
  <si>
    <t>本年累计数</t>
    <phoneticPr fontId="5" type="noConversion"/>
  </si>
  <si>
    <t xml:space="preserve"> 一、主营业务收入</t>
    <phoneticPr fontId="5" type="noConversion"/>
  </si>
  <si>
    <t xml:space="preserve"> 其中：出口产品(商品)销售收入</t>
    <phoneticPr fontId="5" type="noConversion"/>
  </si>
  <si>
    <t>减：主营业务成本</t>
    <phoneticPr fontId="5" type="noConversion"/>
  </si>
  <si>
    <t xml:space="preserve"> 其中：出口产品(商品)销售成本</t>
    <phoneticPr fontId="5" type="noConversion"/>
  </si>
  <si>
    <t xml:space="preserve"> 主营业务税金及附加</t>
    <phoneticPr fontId="5" type="noConversion"/>
  </si>
  <si>
    <t xml:space="preserve"> 二、主营业务利润(亏损以“-”号填列)</t>
    <phoneticPr fontId="5" type="noConversion"/>
  </si>
  <si>
    <t>加：其它业务利润(亏损以“-”号填列)</t>
    <phoneticPr fontId="5" type="noConversion"/>
  </si>
  <si>
    <t>减：营业费用</t>
    <phoneticPr fontId="5" type="noConversion"/>
  </si>
  <si>
    <t xml:space="preserve"> 管理费用</t>
    <phoneticPr fontId="5" type="noConversion"/>
  </si>
  <si>
    <t xml:space="preserve"> 研发费用</t>
    <phoneticPr fontId="5" type="noConversion"/>
  </si>
  <si>
    <t xml:space="preserve"> 财务费用</t>
    <phoneticPr fontId="5" type="noConversion"/>
  </si>
  <si>
    <t>其中：利息支出(减利息收入)</t>
    <phoneticPr fontId="5" type="noConversion"/>
  </si>
  <si>
    <t xml:space="preserve">     汇兑损失(减汇兑收益)</t>
    <phoneticPr fontId="5" type="noConversion"/>
  </si>
  <si>
    <t xml:space="preserve"> 三、营业利润(亏损以“-”号填列)</t>
    <phoneticPr fontId="5" type="noConversion"/>
  </si>
  <si>
    <t>加：投资收益(亏损以“-”号填列)</t>
    <phoneticPr fontId="5" type="noConversion"/>
  </si>
  <si>
    <t xml:space="preserve"> 补贴收入</t>
    <phoneticPr fontId="5" type="noConversion"/>
  </si>
  <si>
    <t xml:space="preserve"> 营业外收入</t>
    <phoneticPr fontId="5" type="noConversion"/>
  </si>
  <si>
    <t>减：营业外支出</t>
    <phoneticPr fontId="5" type="noConversion"/>
  </si>
  <si>
    <t xml:space="preserve"> 四、利润总额(亏损总额以“-”号填列)</t>
    <phoneticPr fontId="5" type="noConversion"/>
  </si>
  <si>
    <t>减：所得税</t>
    <phoneticPr fontId="5" type="noConversion"/>
  </si>
  <si>
    <t xml:space="preserve"> 五、净利润(净亏损以"-"号填列)</t>
    <phoneticPr fontId="5" type="noConversion"/>
  </si>
  <si>
    <t xml:space="preserve"> 补充资料：</t>
    <phoneticPr fontId="5" type="noConversion"/>
  </si>
  <si>
    <t xml:space="preserve"> 1.  出售、外置部门或被投资单位所得收益</t>
    <phoneticPr fontId="5" type="noConversion"/>
  </si>
  <si>
    <t xml:space="preserve"> 2.  自然灾害发生的损失</t>
    <phoneticPr fontId="5" type="noConversion"/>
  </si>
  <si>
    <t xml:space="preserve"> 3.  会计政策变更增加(或减少)利润总额</t>
    <phoneticPr fontId="5" type="noConversion"/>
  </si>
  <si>
    <t xml:space="preserve"> 4.  会计估计变更增加(或减少)利润总额</t>
    <phoneticPr fontId="5" type="noConversion"/>
  </si>
  <si>
    <t xml:space="preserve"> 5.  债务重组损失</t>
    <phoneticPr fontId="5" type="noConversion"/>
  </si>
  <si>
    <t xml:space="preserve"> 6.  其它</t>
    <phoneticPr fontId="5" type="noConversion"/>
  </si>
  <si>
    <t>审核：</t>
    <phoneticPr fontId="4" type="noConversion"/>
  </si>
  <si>
    <t xml:space="preserve"> </t>
    <phoneticPr fontId="15" type="noConversion"/>
  </si>
  <si>
    <t xml:space="preserve"> 资产减值损失</t>
    <phoneticPr fontId="5" type="noConversion"/>
  </si>
  <si>
    <t>制表：巫勤</t>
    <phoneticPr fontId="15" type="noConversion"/>
  </si>
  <si>
    <t>交易性金融资产</t>
    <phoneticPr fontId="15" type="noConversion"/>
  </si>
  <si>
    <t>应付股利</t>
    <phoneticPr fontId="15" type="noConversion"/>
  </si>
  <si>
    <t>现金及现金等价物净增加额</t>
  </si>
  <si>
    <t>减：现金等价物的期初余额</t>
  </si>
  <si>
    <t>加：现金等价物的期末余额</t>
  </si>
  <si>
    <t>减：现金的期初余额</t>
  </si>
  <si>
    <t>现金的期末余额</t>
  </si>
  <si>
    <t>3.现金及现金等价物净增加情况：</t>
  </si>
  <si>
    <t>融资租入固定资产</t>
  </si>
  <si>
    <t>一年内到期的可转换公司债券</t>
  </si>
  <si>
    <t>债务转为资本</t>
  </si>
  <si>
    <t>2.不涉及现金收支的投资和筹资活动</t>
  </si>
  <si>
    <t>经营活动产生的现金流量净额</t>
  </si>
  <si>
    <t>其他</t>
  </si>
  <si>
    <t>经营性应付项目的增加（减：减少）</t>
  </si>
  <si>
    <t>经营性应收项目的减少（减：增加）</t>
  </si>
  <si>
    <t>存货的减少（减：增加）</t>
  </si>
  <si>
    <t>递延所得税资产减少（减：增加）</t>
    <phoneticPr fontId="4" type="noConversion"/>
  </si>
  <si>
    <t>投资损失（减：收益）</t>
  </si>
  <si>
    <t>财务费用</t>
  </si>
  <si>
    <t>固定资产报废损失</t>
  </si>
  <si>
    <t>处置固定资产、无形资产和其他长期投资的损失（减：收益）</t>
  </si>
  <si>
    <t>预提费用的增加（减：减少）</t>
  </si>
  <si>
    <t>待摊费用的减少（减：增加）</t>
  </si>
  <si>
    <t>长期待摊费用摊销</t>
  </si>
  <si>
    <t>无形资产摊销</t>
  </si>
  <si>
    <t>固定资产折旧</t>
  </si>
  <si>
    <t>加：计提的资产减值准备</t>
  </si>
  <si>
    <t>净利润</t>
  </si>
  <si>
    <t>1.将净利润调节为经营活动的现金流量：</t>
  </si>
  <si>
    <t>补充资料</t>
  </si>
  <si>
    <t>五、现金及现金等价物净增加额</t>
  </si>
  <si>
    <t>四、汇率变化对现金的影响额</t>
    <phoneticPr fontId="4" type="noConversion"/>
  </si>
  <si>
    <t>筹资活动产生的现金流量净额</t>
  </si>
  <si>
    <t>现金流出小计</t>
  </si>
  <si>
    <t>支付的其它与筹资活动有关的现金</t>
  </si>
  <si>
    <t>分配股利,利润或偿付利息所支付的现金</t>
    <phoneticPr fontId="4" type="noConversion"/>
  </si>
  <si>
    <t>偿还债务所支付的现金</t>
    <phoneticPr fontId="4" type="noConversion"/>
  </si>
  <si>
    <t>现金流入小计</t>
  </si>
  <si>
    <t>收到的其它与筹资活动有关的现金</t>
  </si>
  <si>
    <t>借款所收到的现金</t>
  </si>
  <si>
    <t>吸收投资所收到的现金</t>
  </si>
  <si>
    <t>三、筹资活动产生的现金流量:</t>
  </si>
  <si>
    <t>投资活动产生的现金流量净额</t>
  </si>
  <si>
    <t>支付的其它与投资活动有关的现金</t>
  </si>
  <si>
    <t>投资支付的现金</t>
  </si>
  <si>
    <t>购建固定资产、无形资产和其他长期资产所支付的现金</t>
    <phoneticPr fontId="4" type="noConversion"/>
  </si>
  <si>
    <t>收到的其它与投资活动有关的现金</t>
  </si>
  <si>
    <t>处置固定资产、无形资产和其他长期资产而收到的现金净额</t>
  </si>
  <si>
    <t>取得投资收益所收到的现金</t>
  </si>
  <si>
    <t>收回投资所收到的现金</t>
  </si>
  <si>
    <t>二、投资活动产生的现金流量:</t>
  </si>
  <si>
    <t>经营活动产生的现金流量净额</t>
    <phoneticPr fontId="4" type="noConversion"/>
  </si>
  <si>
    <t>支付的其它与经营活动有关的现金</t>
  </si>
  <si>
    <t>支付的各项税费</t>
    <phoneticPr fontId="4" type="noConversion"/>
  </si>
  <si>
    <t>支付给职工以及为职工支付的现金</t>
    <phoneticPr fontId="4" type="noConversion"/>
  </si>
  <si>
    <t>购买商品、接受劳务支付的现金</t>
  </si>
  <si>
    <t>现金流入小计</t>
    <phoneticPr fontId="4" type="noConversion"/>
  </si>
  <si>
    <t>收到的其它与经营活动有关的现金</t>
  </si>
  <si>
    <t>收到的税费返还</t>
    <phoneticPr fontId="4" type="noConversion"/>
  </si>
  <si>
    <t>销售商品、提供劳务收到的现金</t>
  </si>
  <si>
    <t>一、经营活动产生的现金流量:</t>
  </si>
  <si>
    <t>金额</t>
    <phoneticPr fontId="4" type="noConversion"/>
  </si>
  <si>
    <t>行序</t>
    <phoneticPr fontId="4" type="noConversion"/>
  </si>
  <si>
    <r>
      <t>项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目</t>
    </r>
    <phoneticPr fontId="4" type="noConversion"/>
  </si>
  <si>
    <t>单位：元</t>
    <phoneticPr fontId="4" type="noConversion"/>
  </si>
  <si>
    <r>
      <rPr>
        <sz val="10"/>
        <color indexed="8"/>
        <rFont val="宋体"/>
        <family val="3"/>
        <charset val="134"/>
      </rPr>
      <t>编制单位：江西赛维</t>
    </r>
    <r>
      <rPr>
        <sz val="10"/>
        <color indexed="8"/>
        <rFont val="Arial"/>
        <family val="2"/>
      </rPr>
      <t>LDK</t>
    </r>
    <r>
      <rPr>
        <sz val="10"/>
        <color indexed="8"/>
        <rFont val="宋体"/>
        <family val="3"/>
        <charset val="134"/>
      </rPr>
      <t>太阳能多晶硅</t>
    </r>
    <r>
      <rPr>
        <sz val="10"/>
        <color indexed="8"/>
        <rFont val="宋体"/>
        <family val="3"/>
        <charset val="134"/>
      </rPr>
      <t>有限公司</t>
    </r>
    <phoneticPr fontId="4" type="noConversion"/>
  </si>
  <si>
    <t>现金流量表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</si>
</sst>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76" formatCode="yyyy&quot;年&quot;m&quot;月&quot;d&quot;日              &quot;"/>
    <numFmt numFmtId="177" formatCode="#,##0.00\ \ _ "/>
    <numFmt numFmtId="178" formatCode="0.00_);[Red]\(0.00\)"/>
    <numFmt numFmtId="179" formatCode="#,##0.0_ ;[Red]\-#,##0.0\ "/>
    <numFmt numFmtId="180" formatCode="_ * #,##0.0000_ ;_ * \-#,##0.0000_ ;_ * &quot;-&quot;??_ ;_ @_ "/>
    <numFmt numFmtId="181" formatCode="#,##0.00_);\(#,##0.00\)"/>
    <numFmt numFmtId="182" formatCode="#,##0_);\(#,##0\)"/>
    <numFmt numFmtId="183" formatCode="[$-409]dd/mmm/yyyy"/>
    <numFmt numFmtId="184" formatCode="[$-F800]dddd\,\ mmmm\ dd\,\ yyyy"/>
  </numFmts>
  <fonts count="28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name val="宋体"/>
      <family val="3"/>
      <charset val="134"/>
    </font>
    <font>
      <sz val="22"/>
      <name val="Times New Roman"/>
      <family val="1"/>
    </font>
    <font>
      <sz val="9"/>
      <name val="宋体"/>
      <family val="3"/>
      <charset val="134"/>
    </font>
    <font>
      <sz val="14"/>
      <name val="楷体_GB2312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华文细黑"/>
      <family val="3"/>
      <charset val="134"/>
    </font>
    <font>
      <b/>
      <sz val="10"/>
      <color indexed="8"/>
      <name val="华文细黑"/>
      <family val="3"/>
      <charset val="134"/>
    </font>
    <font>
      <b/>
      <sz val="10"/>
      <color indexed="8"/>
      <name val="Arial"/>
      <family val="2"/>
    </font>
    <font>
      <sz val="10"/>
      <color indexed="10"/>
      <name val="华文细黑"/>
      <family val="3"/>
      <charset val="134"/>
    </font>
    <font>
      <b/>
      <sz val="11"/>
      <color indexed="30"/>
      <name val="华文细黑"/>
      <family val="3"/>
      <charset val="134"/>
    </font>
    <font>
      <i/>
      <sz val="10"/>
      <color indexed="8"/>
      <name val="Arial"/>
      <family val="2"/>
    </font>
    <font>
      <sz val="10"/>
      <color indexed="30"/>
      <name val="华文细黑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" fillId="0" borderId="0" applyFont="0" applyFill="0" applyBorder="0" applyAlignment="0" applyProtection="0"/>
    <xf numFmtId="183" fontId="17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" fillId="0" borderId="0" xfId="2" applyFont="1" applyAlignment="1">
      <alignment horizontal="right" vertical="center" shrinkToFit="1"/>
    </xf>
    <xf numFmtId="0" fontId="1" fillId="0" borderId="0" xfId="2" applyFont="1" applyFill="1" applyAlignment="1">
      <alignment vertical="center"/>
    </xf>
    <xf numFmtId="0" fontId="1" fillId="0" borderId="0" xfId="2" applyAlignment="1">
      <alignment vertical="center" shrinkToFit="1"/>
    </xf>
    <xf numFmtId="0" fontId="11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0" borderId="1" xfId="2" applyFont="1" applyFill="1" applyBorder="1" applyAlignment="1" applyProtection="1">
      <alignment vertical="center" textRotation="255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177" fontId="1" fillId="0" borderId="6" xfId="2" applyNumberFormat="1" applyFont="1" applyFill="1" applyBorder="1" applyAlignment="1">
      <alignment vertical="center"/>
    </xf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horizontal="left" vertical="center" indent="2"/>
    </xf>
    <xf numFmtId="177" fontId="1" fillId="0" borderId="5" xfId="2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horizontal="left" vertical="center" indent="1"/>
    </xf>
    <xf numFmtId="10" fontId="7" fillId="0" borderId="0" xfId="1" applyNumberFormat="1" applyFont="1" applyAlignment="1">
      <alignment vertical="center"/>
    </xf>
    <xf numFmtId="43" fontId="7" fillId="0" borderId="0" xfId="2" applyNumberFormat="1" applyFont="1" applyAlignment="1">
      <alignment vertical="center"/>
    </xf>
    <xf numFmtId="0" fontId="1" fillId="0" borderId="4" xfId="2" applyFont="1" applyFill="1" applyBorder="1" applyAlignment="1">
      <alignment horizontal="left" vertical="center" indent="3"/>
    </xf>
    <xf numFmtId="0" fontId="1" fillId="0" borderId="4" xfId="2" applyFont="1" applyFill="1" applyBorder="1" applyAlignment="1">
      <alignment horizontal="left" vertical="center" indent="4"/>
    </xf>
    <xf numFmtId="0" fontId="1" fillId="0" borderId="9" xfId="2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0" fontId="1" fillId="0" borderId="11" xfId="2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0" fontId="1" fillId="0" borderId="14" xfId="2" applyFont="1" applyFill="1" applyBorder="1" applyAlignment="1">
      <alignment horizontal="left" vertical="center" indent="1"/>
    </xf>
    <xf numFmtId="177" fontId="1" fillId="0" borderId="14" xfId="2" applyNumberFormat="1" applyFont="1" applyFill="1" applyBorder="1" applyAlignment="1">
      <alignment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left" vertical="center"/>
    </xf>
    <xf numFmtId="177" fontId="1" fillId="0" borderId="15" xfId="2" applyNumberFormat="1" applyFont="1" applyFill="1" applyBorder="1" applyAlignment="1">
      <alignment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vertical="center"/>
    </xf>
    <xf numFmtId="177" fontId="1" fillId="0" borderId="17" xfId="2" applyNumberFormat="1" applyFont="1" applyFill="1" applyBorder="1" applyAlignment="1">
      <alignment vertical="center"/>
    </xf>
    <xf numFmtId="0" fontId="1" fillId="0" borderId="18" xfId="2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7" fontId="1" fillId="0" borderId="19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177" fontId="1" fillId="0" borderId="20" xfId="2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horizontal="center" vertical="center"/>
    </xf>
    <xf numFmtId="177" fontId="1" fillId="0" borderId="0" xfId="2" applyNumberFormat="1" applyAlignment="1">
      <alignment vertical="center"/>
    </xf>
    <xf numFmtId="178" fontId="7" fillId="0" borderId="0" xfId="2" applyNumberFormat="1" applyFont="1" applyAlignment="1">
      <alignment vertical="center"/>
    </xf>
    <xf numFmtId="43" fontId="1" fillId="0" borderId="0" xfId="3" applyFont="1" applyAlignment="1">
      <alignment vertical="center" shrinkToFi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43" fontId="1" fillId="0" borderId="0" xfId="3" applyFont="1" applyAlignment="1">
      <alignment vertical="center"/>
    </xf>
    <xf numFmtId="43" fontId="8" fillId="0" borderId="0" xfId="3" applyFont="1" applyAlignment="1">
      <alignment vertical="center"/>
    </xf>
    <xf numFmtId="43" fontId="7" fillId="0" borderId="0" xfId="3" applyFont="1" applyAlignment="1">
      <alignment vertical="center" shrinkToFit="1"/>
    </xf>
    <xf numFmtId="43" fontId="7" fillId="0" borderId="0" xfId="3" applyFont="1" applyFill="1" applyAlignment="1">
      <alignment vertical="center" shrinkToFit="1"/>
    </xf>
    <xf numFmtId="43" fontId="7" fillId="0" borderId="21" xfId="3" applyFont="1" applyFill="1" applyBorder="1" applyAlignment="1">
      <alignment horizontal="center" vertical="center" shrinkToFit="1"/>
    </xf>
    <xf numFmtId="43" fontId="7" fillId="0" borderId="21" xfId="3" applyFont="1" applyFill="1" applyBorder="1" applyAlignment="1">
      <alignment horizontal="right" vertical="center" shrinkToFit="1"/>
    </xf>
    <xf numFmtId="43" fontId="7" fillId="0" borderId="21" xfId="3" applyFont="1" applyFill="1" applyBorder="1" applyAlignment="1">
      <alignment vertical="center" shrinkToFit="1"/>
    </xf>
    <xf numFmtId="43" fontId="7" fillId="0" borderId="0" xfId="3" applyFont="1" applyBorder="1" applyAlignment="1">
      <alignment horizontal="center" vertical="center" shrinkToFit="1"/>
    </xf>
    <xf numFmtId="0" fontId="7" fillId="0" borderId="0" xfId="2" applyFont="1" applyFill="1" applyAlignment="1">
      <alignment horizontal="right" vertical="center" shrinkToFit="1"/>
    </xf>
    <xf numFmtId="0" fontId="7" fillId="0" borderId="22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 textRotation="255"/>
    </xf>
    <xf numFmtId="0" fontId="7" fillId="0" borderId="21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horizontal="center" vertical="center"/>
    </xf>
    <xf numFmtId="40" fontId="7" fillId="0" borderId="21" xfId="2" applyNumberFormat="1" applyFont="1" applyFill="1" applyBorder="1" applyAlignment="1">
      <alignment horizontal="right" vertical="center" shrinkToFit="1"/>
    </xf>
    <xf numFmtId="40" fontId="7" fillId="0" borderId="21" xfId="2" applyNumberFormat="1" applyFont="1" applyFill="1" applyBorder="1" applyAlignment="1">
      <alignment vertical="center" shrinkToFit="1"/>
    </xf>
    <xf numFmtId="0" fontId="7" fillId="0" borderId="21" xfId="2" applyFont="1" applyFill="1" applyBorder="1" applyAlignment="1">
      <alignment horizontal="left" vertical="center" indent="1"/>
    </xf>
    <xf numFmtId="0" fontId="7" fillId="0" borderId="22" xfId="2" applyFont="1" applyFill="1" applyBorder="1" applyAlignment="1">
      <alignment horizontal="left" vertical="center" indent="1" shrinkToFit="1"/>
    </xf>
    <xf numFmtId="0" fontId="7" fillId="0" borderId="21" xfId="2" applyFont="1" applyFill="1" applyBorder="1" applyAlignment="1">
      <alignment horizontal="left" vertical="center" indent="2"/>
    </xf>
    <xf numFmtId="0" fontId="7" fillId="0" borderId="21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 indent="3"/>
    </xf>
    <xf numFmtId="4" fontId="7" fillId="0" borderId="21" xfId="2" applyNumberFormat="1" applyFont="1" applyFill="1" applyBorder="1" applyAlignment="1">
      <alignment vertical="center" shrinkToFit="1"/>
    </xf>
    <xf numFmtId="0" fontId="7" fillId="0" borderId="22" xfId="2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 indent="2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/>
    </xf>
    <xf numFmtId="177" fontId="14" fillId="0" borderId="0" xfId="2" applyNumberFormat="1" applyFont="1" applyFill="1" applyBorder="1" applyAlignment="1">
      <alignment vertical="center" shrinkToFit="1"/>
    </xf>
    <xf numFmtId="179" fontId="7" fillId="0" borderId="0" xfId="2" applyNumberFormat="1" applyFont="1" applyAlignment="1">
      <alignment vertical="center" shrinkToFit="1"/>
    </xf>
    <xf numFmtId="43" fontId="14" fillId="0" borderId="0" xfId="3" applyFont="1" applyFill="1" applyBorder="1" applyAlignment="1">
      <alignment vertical="center" shrinkToFit="1"/>
    </xf>
    <xf numFmtId="43" fontId="1" fillId="0" borderId="0" xfId="2" applyNumberFormat="1" applyAlignment="1">
      <alignment vertical="center"/>
    </xf>
    <xf numFmtId="43" fontId="7" fillId="0" borderId="21" xfId="3" applyNumberFormat="1" applyFont="1" applyFill="1" applyBorder="1" applyAlignment="1">
      <alignment vertical="center" shrinkToFit="1"/>
    </xf>
    <xf numFmtId="0" fontId="1" fillId="0" borderId="18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177" fontId="7" fillId="0" borderId="0" xfId="2" applyNumberFormat="1" applyFont="1" applyAlignment="1">
      <alignment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vertical="center" shrinkToFit="1"/>
    </xf>
    <xf numFmtId="180" fontId="4" fillId="0" borderId="0" xfId="3" applyNumberFormat="1" applyFont="1" applyAlignment="1">
      <alignment vertical="center"/>
    </xf>
    <xf numFmtId="43" fontId="7" fillId="0" borderId="0" xfId="3" applyFont="1" applyAlignment="1">
      <alignment vertical="center"/>
    </xf>
    <xf numFmtId="43" fontId="1" fillId="0" borderId="14" xfId="3" applyFont="1" applyFill="1" applyBorder="1" applyAlignment="1">
      <alignment vertical="center"/>
    </xf>
    <xf numFmtId="181" fontId="16" fillId="0" borderId="21" xfId="4" applyNumberFormat="1" applyFont="1" applyFill="1" applyBorder="1">
      <alignment vertical="center"/>
    </xf>
    <xf numFmtId="0" fontId="7" fillId="0" borderId="21" xfId="2" applyFont="1" applyFill="1" applyBorder="1" applyAlignment="1">
      <alignment horizontal="left" vertical="center" indent="1" shrinkToFit="1"/>
    </xf>
    <xf numFmtId="181" fontId="1" fillId="0" borderId="0" xfId="2" applyNumberFormat="1" applyAlignment="1">
      <alignment vertical="center"/>
    </xf>
    <xf numFmtId="43" fontId="1" fillId="0" borderId="21" xfId="3" applyFont="1" applyBorder="1" applyAlignment="1">
      <alignment vertical="center"/>
    </xf>
    <xf numFmtId="181" fontId="16" fillId="0" borderId="0" xfId="4" applyNumberFormat="1" applyFont="1" applyFill="1">
      <alignment vertical="center"/>
    </xf>
    <xf numFmtId="43" fontId="16" fillId="0" borderId="21" xfId="3" applyFont="1" applyFill="1" applyBorder="1">
      <alignment vertical="center"/>
    </xf>
    <xf numFmtId="182" fontId="16" fillId="0" borderId="0" xfId="4" applyNumberFormat="1" applyFont="1" applyFill="1">
      <alignment vertical="center"/>
    </xf>
    <xf numFmtId="43" fontId="0" fillId="0" borderId="0" xfId="0" applyNumberFormat="1">
      <alignment vertical="center"/>
    </xf>
    <xf numFmtId="43" fontId="0" fillId="0" borderId="0" xfId="3" applyFont="1">
      <alignment vertical="center"/>
    </xf>
    <xf numFmtId="43" fontId="18" fillId="0" borderId="21" xfId="3" applyNumberFormat="1" applyFont="1" applyBorder="1">
      <alignment vertical="center"/>
    </xf>
    <xf numFmtId="49" fontId="18" fillId="0" borderId="21" xfId="6" applyNumberFormat="1" applyFont="1" applyBorder="1" applyAlignment="1">
      <alignment horizontal="center" vertical="center"/>
    </xf>
    <xf numFmtId="183" fontId="19" fillId="0" borderId="21" xfId="6" applyFont="1" applyBorder="1">
      <alignment vertical="center"/>
    </xf>
    <xf numFmtId="183" fontId="20" fillId="0" borderId="21" xfId="6" applyFont="1" applyBorder="1">
      <alignment vertical="center"/>
    </xf>
    <xf numFmtId="43" fontId="16" fillId="0" borderId="21" xfId="3" applyNumberFormat="1" applyFont="1" applyFill="1" applyBorder="1">
      <alignment vertical="center"/>
    </xf>
    <xf numFmtId="183" fontId="19" fillId="0" borderId="21" xfId="6" applyFont="1" applyBorder="1" applyAlignment="1">
      <alignment horizontal="left" vertical="center" indent="2"/>
    </xf>
    <xf numFmtId="43" fontId="21" fillId="0" borderId="21" xfId="3" applyNumberFormat="1" applyFont="1" applyBorder="1">
      <alignment vertical="center"/>
    </xf>
    <xf numFmtId="183" fontId="22" fillId="0" borderId="21" xfId="6" applyFont="1" applyBorder="1" applyAlignment="1">
      <alignment horizontal="left" vertical="center" indent="1"/>
    </xf>
    <xf numFmtId="43" fontId="18" fillId="0" borderId="21" xfId="3" applyNumberFormat="1" applyFont="1" applyFill="1" applyBorder="1">
      <alignment vertical="center"/>
    </xf>
    <xf numFmtId="49" fontId="18" fillId="0" borderId="21" xfId="6" applyNumberFormat="1" applyFont="1" applyFill="1" applyBorder="1" applyAlignment="1">
      <alignment horizontal="center" vertical="center"/>
    </xf>
    <xf numFmtId="183" fontId="19" fillId="0" borderId="21" xfId="6" applyFont="1" applyFill="1" applyBorder="1">
      <alignment vertical="center"/>
    </xf>
    <xf numFmtId="183" fontId="19" fillId="0" borderId="21" xfId="6" applyFont="1" applyFill="1" applyBorder="1" applyAlignment="1">
      <alignment horizontal="left" vertical="center" indent="3"/>
    </xf>
    <xf numFmtId="183" fontId="19" fillId="0" borderId="21" xfId="6" applyFont="1" applyBorder="1" applyAlignment="1">
      <alignment horizontal="left" vertical="center" indent="3"/>
    </xf>
    <xf numFmtId="183" fontId="19" fillId="0" borderId="21" xfId="6" applyFont="1" applyBorder="1" applyAlignment="1">
      <alignment horizontal="left" vertical="center" indent="1"/>
    </xf>
    <xf numFmtId="43" fontId="18" fillId="0" borderId="0" xfId="3" applyNumberFormat="1" applyFont="1" applyBorder="1" applyAlignment="1">
      <alignment horizontal="center" vertical="center"/>
    </xf>
    <xf numFmtId="49" fontId="18" fillId="0" borderId="0" xfId="6" applyNumberFormat="1" applyFont="1" applyBorder="1" applyAlignment="1">
      <alignment horizontal="center" vertical="center"/>
    </xf>
    <xf numFmtId="183" fontId="19" fillId="0" borderId="0" xfId="6" applyFont="1">
      <alignment vertical="center"/>
    </xf>
    <xf numFmtId="183" fontId="23" fillId="0" borderId="0" xfId="6" applyFont="1" applyBorder="1">
      <alignment vertical="center"/>
    </xf>
    <xf numFmtId="43" fontId="18" fillId="0" borderId="23" xfId="3" applyNumberFormat="1" applyFont="1" applyBorder="1">
      <alignment vertical="center"/>
    </xf>
    <xf numFmtId="49" fontId="18" fillId="0" borderId="23" xfId="6" applyNumberFormat="1" applyFont="1" applyBorder="1" applyAlignment="1">
      <alignment horizontal="center" vertical="center"/>
    </xf>
    <xf numFmtId="183" fontId="20" fillId="0" borderId="23" xfId="6" applyFont="1" applyBorder="1">
      <alignment vertical="center"/>
    </xf>
    <xf numFmtId="183" fontId="22" fillId="0" borderId="21" xfId="6" applyFont="1" applyBorder="1" applyAlignment="1">
      <alignment horizontal="left" vertical="center" indent="4"/>
    </xf>
    <xf numFmtId="43" fontId="24" fillId="0" borderId="21" xfId="3" applyNumberFormat="1" applyFont="1" applyBorder="1">
      <alignment vertical="center"/>
    </xf>
    <xf numFmtId="183" fontId="25" fillId="0" borderId="21" xfId="6" applyFont="1" applyBorder="1" applyAlignment="1">
      <alignment horizontal="left" vertical="center" indent="4"/>
    </xf>
    <xf numFmtId="43" fontId="21" fillId="0" borderId="21" xfId="6" applyNumberFormat="1" applyFont="1" applyBorder="1">
      <alignment vertical="center"/>
    </xf>
    <xf numFmtId="183" fontId="21" fillId="0" borderId="21" xfId="6" applyNumberFormat="1" applyFont="1" applyBorder="1" applyAlignment="1">
      <alignment horizontal="center" vertical="center"/>
    </xf>
    <xf numFmtId="43" fontId="25" fillId="0" borderId="21" xfId="4" applyNumberFormat="1" applyFont="1" applyFill="1" applyBorder="1" applyAlignment="1">
      <alignment horizontal="center" vertical="center"/>
    </xf>
    <xf numFmtId="57" fontId="25" fillId="0" borderId="21" xfId="4" applyNumberFormat="1" applyFont="1" applyFill="1" applyBorder="1" applyAlignment="1">
      <alignment horizontal="center" vertical="center"/>
    </xf>
    <xf numFmtId="43" fontId="26" fillId="0" borderId="0" xfId="6" applyNumberFormat="1" applyFont="1" applyAlignment="1">
      <alignment horizontal="right" vertical="center"/>
    </xf>
    <xf numFmtId="184" fontId="18" fillId="0" borderId="0" xfId="6" applyNumberFormat="1" applyFont="1" applyAlignment="1">
      <alignment horizontal="center" vertical="center"/>
    </xf>
    <xf numFmtId="183" fontId="18" fillId="0" borderId="0" xfId="6" applyFont="1">
      <alignment vertical="center"/>
    </xf>
    <xf numFmtId="0" fontId="2" fillId="0" borderId="0" xfId="2" applyFont="1" applyAlignment="1">
      <alignment horizontal="center" vertical="center"/>
    </xf>
    <xf numFmtId="176" fontId="9" fillId="0" borderId="0" xfId="2" applyNumberFormat="1" applyFont="1" applyBorder="1" applyAlignment="1">
      <alignment horizontal="center" vertical="top"/>
    </xf>
    <xf numFmtId="31" fontId="11" fillId="0" borderId="0" xfId="2" applyNumberFormat="1" applyFont="1" applyAlignment="1">
      <alignment horizontal="center"/>
    </xf>
    <xf numFmtId="0" fontId="1" fillId="0" borderId="16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/>
    </xf>
    <xf numFmtId="183" fontId="27" fillId="0" borderId="0" xfId="6" applyFont="1" applyAlignment="1">
      <alignment horizontal="center" vertical="center"/>
    </xf>
    <xf numFmtId="0" fontId="7" fillId="2" borderId="21" xfId="0" applyFont="1" applyFill="1" applyBorder="1" applyAlignment="1" applyProtection="1">
      <alignment horizontal="center"/>
      <protection hidden="1"/>
    </xf>
  </cellXfs>
  <cellStyles count="7">
    <cellStyle name="百分比" xfId="1" builtinId="5"/>
    <cellStyle name="常规" xfId="0" builtinId="0"/>
    <cellStyle name="常规 14 2" xfId="6"/>
    <cellStyle name="常规 2" xfId="2"/>
    <cellStyle name="常规 2 11" xfId="4"/>
    <cellStyle name="千位分隔" xfId="3" builtinId="3"/>
    <cellStyle name="千位分隔 27" xf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57150</xdr:rowOff>
    </xdr:from>
    <xdr:to>
      <xdr:col>3</xdr:col>
      <xdr:colOff>838200</xdr:colOff>
      <xdr:row>1</xdr:row>
      <xdr:rowOff>57150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1895475" y="4381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</xdr:row>
      <xdr:rowOff>9525</xdr:rowOff>
    </xdr:from>
    <xdr:to>
      <xdr:col>3</xdr:col>
      <xdr:colOff>838200</xdr:colOff>
      <xdr:row>1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895475" y="3619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k/Local%20Settings/Temporary%20Internet%20Files/Content.Outlook/V6CICFGC/LDKYS%20FI%20Reports%2001M10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k/Local%20Settings/Temporary%20Internet%20Files/Content.Outlook/V6CICFGC/LDKYS%20FI%20Reports%2002M10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k/Local%20Settings/Temporary%20Internet%20Files/Content.Outlook/V6CICFGC/LDKYS%20FI%20Reports%2003M10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k/Local%20Settings/Temporary%20Internet%20Files/Content.Outlook/V6CICFGC/LDKYS%20FI%20Reports%2004M10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KYS%20FI%20Reports%2001M10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KYS%20FI%20Reports%2005M10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k/Local%20Settings/Temporary%20Internet%20Files/Content.Outlook/V6CICFGC/LDKYS%20FI%20Reports%2005M10%20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LDKYS%20FI%20Reports%2006M10%202010-6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编报说明"/>
      <sheetName val="BS"/>
      <sheetName val="PL"/>
      <sheetName val="CF"/>
      <sheetName val="B1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P2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9">
          <cell r="D9">
            <v>30675110.140000001</v>
          </cell>
          <cell r="H9">
            <v>152997519.59999999</v>
          </cell>
        </row>
        <row r="10">
          <cell r="D10">
            <v>20000000</v>
          </cell>
          <cell r="H10">
            <v>20000000</v>
          </cell>
        </row>
        <row r="12">
          <cell r="D12">
            <v>30781894.440000001</v>
          </cell>
          <cell r="H12">
            <v>31256641</v>
          </cell>
        </row>
        <row r="13">
          <cell r="D13">
            <v>80329903.099999994</v>
          </cell>
          <cell r="H13">
            <v>19333.2</v>
          </cell>
        </row>
        <row r="14">
          <cell r="D14">
            <v>97663727.689999998</v>
          </cell>
          <cell r="H14">
            <v>153569653.40000001</v>
          </cell>
        </row>
        <row r="15">
          <cell r="D15">
            <v>3180378.67</v>
          </cell>
          <cell r="H15">
            <v>0</v>
          </cell>
        </row>
        <row r="16">
          <cell r="D16">
            <v>12704977.609999999</v>
          </cell>
          <cell r="H16">
            <v>9321368.1899999995</v>
          </cell>
        </row>
        <row r="21">
          <cell r="D21">
            <v>1052642583.5700001</v>
          </cell>
          <cell r="H21">
            <v>1047263171.87</v>
          </cell>
        </row>
        <row r="22">
          <cell r="D22">
            <v>38683478.950000003</v>
          </cell>
          <cell r="H22">
            <v>31912577.420000002</v>
          </cell>
        </row>
        <row r="23">
          <cell r="H23">
            <v>1015350594.45</v>
          </cell>
        </row>
        <row r="26">
          <cell r="D26">
            <v>58335878.009999998</v>
          </cell>
          <cell r="H26">
            <v>58335484.609999999</v>
          </cell>
        </row>
        <row r="27">
          <cell r="D27">
            <v>316096805.42000002</v>
          </cell>
          <cell r="H27">
            <v>240423141.49000001</v>
          </cell>
        </row>
        <row r="30">
          <cell r="D30">
            <v>96032039.709999993</v>
          </cell>
          <cell r="H30">
            <v>96197253.849999994</v>
          </cell>
        </row>
        <row r="31">
          <cell r="D31">
            <v>21236325.969999999</v>
          </cell>
          <cell r="H31">
            <v>21272194.449999999</v>
          </cell>
        </row>
        <row r="37">
          <cell r="D37">
            <v>-47993356.240000002</v>
          </cell>
          <cell r="H37">
            <v>-72167598.079999998</v>
          </cell>
        </row>
        <row r="39">
          <cell r="D39">
            <v>-22717865.539999999</v>
          </cell>
          <cell r="H39">
            <v>-30951810.649999999</v>
          </cell>
        </row>
        <row r="40">
          <cell r="D40">
            <v>-824200082.92999995</v>
          </cell>
          <cell r="H40">
            <v>-815446004.98000002</v>
          </cell>
        </row>
        <row r="41">
          <cell r="D41">
            <v>-2637301.6800000002</v>
          </cell>
          <cell r="H41">
            <v>-2628065.2799999998</v>
          </cell>
        </row>
        <row r="42">
          <cell r="D42">
            <v>-383689.08</v>
          </cell>
          <cell r="H42">
            <v>-328962.28000000003</v>
          </cell>
        </row>
        <row r="44">
          <cell r="D44">
            <v>3793912.72</v>
          </cell>
          <cell r="H44">
            <v>5557057.5599999996</v>
          </cell>
        </row>
        <row r="46">
          <cell r="D46">
            <v>-259385210.09999999</v>
          </cell>
          <cell r="H46">
            <v>-264280967.02000001</v>
          </cell>
        </row>
        <row r="47">
          <cell r="D47">
            <v>-7263771.1399999997</v>
          </cell>
          <cell r="H47">
            <v>-511201.35</v>
          </cell>
        </row>
        <row r="48">
          <cell r="D48">
            <v>-1722852</v>
          </cell>
        </row>
        <row r="49">
          <cell r="D49">
            <v>-1573408.19</v>
          </cell>
          <cell r="H49">
            <v>-1576107</v>
          </cell>
        </row>
        <row r="56">
          <cell r="D56">
            <v>-81922353.310000002</v>
          </cell>
          <cell r="H56">
            <v>-82065924.310000002</v>
          </cell>
        </row>
        <row r="63">
          <cell r="D63">
            <v>-570579228.17999995</v>
          </cell>
          <cell r="H63">
            <v>-570579228.17999995</v>
          </cell>
        </row>
        <row r="66">
          <cell r="D66">
            <v>-2369419.04</v>
          </cell>
          <cell r="H66">
            <v>0</v>
          </cell>
        </row>
        <row r="67">
          <cell r="D67">
            <v>37958479.329999998</v>
          </cell>
          <cell r="H67">
            <v>37958479.329999998</v>
          </cell>
        </row>
      </sheetData>
      <sheetData sheetId="3">
        <row r="9">
          <cell r="E9">
            <v>30216000</v>
          </cell>
          <cell r="H9">
            <v>30216000</v>
          </cell>
        </row>
        <row r="16">
          <cell r="E16">
            <v>25845255.600000001</v>
          </cell>
          <cell r="H16">
            <v>25845255.600000001</v>
          </cell>
        </row>
        <row r="29">
          <cell r="H29">
            <v>0</v>
          </cell>
        </row>
        <row r="37">
          <cell r="E37">
            <v>2462879.19</v>
          </cell>
          <cell r="H37">
            <v>2462879.19</v>
          </cell>
        </row>
        <row r="39">
          <cell r="E39">
            <v>-1152015.4099999999</v>
          </cell>
          <cell r="H39">
            <v>-1152015.4099999999</v>
          </cell>
        </row>
        <row r="49">
          <cell r="E49">
            <v>143571</v>
          </cell>
          <cell r="H49">
            <v>143571</v>
          </cell>
        </row>
        <row r="57">
          <cell r="E57">
            <v>800862.91</v>
          </cell>
          <cell r="H57">
            <v>800862.91</v>
          </cell>
        </row>
        <row r="58">
          <cell r="E58">
            <v>-33169.67</v>
          </cell>
          <cell r="H58">
            <v>-33169.67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编报说明"/>
      <sheetName val="BS"/>
      <sheetName val="PL"/>
      <sheetName val="CF"/>
      <sheetName val="B1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P2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9">
          <cell r="D9">
            <v>27044912.52</v>
          </cell>
        </row>
        <row r="10">
          <cell r="D10">
            <v>120000000</v>
          </cell>
        </row>
        <row r="12">
          <cell r="D12">
            <v>30520036.640000001</v>
          </cell>
        </row>
        <row r="13">
          <cell r="D13">
            <v>95812768</v>
          </cell>
        </row>
        <row r="14">
          <cell r="D14">
            <v>103611128.79000001</v>
          </cell>
        </row>
        <row r="15">
          <cell r="D15">
            <v>6089126.1600000001</v>
          </cell>
        </row>
        <row r="16">
          <cell r="D16">
            <v>11133739.210000001</v>
          </cell>
        </row>
        <row r="21">
          <cell r="D21">
            <v>1055400552.3200001</v>
          </cell>
        </row>
        <row r="22">
          <cell r="D22">
            <v>45245056.479999997</v>
          </cell>
        </row>
        <row r="26">
          <cell r="D26">
            <v>58043161.189999998</v>
          </cell>
        </row>
        <row r="27">
          <cell r="D27">
            <v>315445821.92000002</v>
          </cell>
        </row>
        <row r="30">
          <cell r="D30">
            <v>95866825.569999993</v>
          </cell>
        </row>
        <row r="31">
          <cell r="D31">
            <v>21200457.489999998</v>
          </cell>
        </row>
        <row r="37">
          <cell r="D37">
            <v>-127122263.2</v>
          </cell>
        </row>
        <row r="39">
          <cell r="D39">
            <v>-31925419.16</v>
          </cell>
        </row>
        <row r="40">
          <cell r="D40">
            <v>-871368979.73000002</v>
          </cell>
        </row>
        <row r="41">
          <cell r="D41">
            <v>-2223920.54</v>
          </cell>
        </row>
        <row r="42">
          <cell r="D42">
            <v>-448917.07</v>
          </cell>
        </row>
        <row r="44">
          <cell r="D44">
            <v>3299507.5</v>
          </cell>
        </row>
        <row r="46">
          <cell r="D46">
            <v>-240916702.87</v>
          </cell>
        </row>
        <row r="47">
          <cell r="D47">
            <v>-6506581.1600000001</v>
          </cell>
        </row>
        <row r="48">
          <cell r="D48">
            <v>-1722852</v>
          </cell>
        </row>
        <row r="49">
          <cell r="D49">
            <v>-1522678.93</v>
          </cell>
        </row>
        <row r="56">
          <cell r="D56">
            <v>-81778782.310000002</v>
          </cell>
        </row>
        <row r="63">
          <cell r="D63">
            <v>-570579228.17999995</v>
          </cell>
        </row>
        <row r="66">
          <cell r="D66">
            <v>-65135.01</v>
          </cell>
        </row>
        <row r="67">
          <cell r="D67">
            <v>37958479.329999998</v>
          </cell>
        </row>
      </sheetData>
      <sheetData sheetId="3">
        <row r="9">
          <cell r="E9">
            <v>55974400</v>
          </cell>
          <cell r="H9">
            <v>25758400</v>
          </cell>
        </row>
        <row r="16">
          <cell r="E16">
            <v>51593049.200000003</v>
          </cell>
          <cell r="H16">
            <v>25747793.600000001</v>
          </cell>
        </row>
        <row r="37">
          <cell r="E37">
            <v>5245107.1999999993</v>
          </cell>
          <cell r="H37">
            <v>2782228.01</v>
          </cell>
        </row>
        <row r="39">
          <cell r="E39">
            <v>-687872.94</v>
          </cell>
          <cell r="H39">
            <v>464142.47</v>
          </cell>
        </row>
        <row r="49">
          <cell r="E49">
            <v>287142</v>
          </cell>
          <cell r="H49">
            <v>143571</v>
          </cell>
        </row>
        <row r="57">
          <cell r="E57">
            <v>27814.640000000014</v>
          </cell>
          <cell r="H57">
            <v>-773048.27</v>
          </cell>
        </row>
        <row r="58">
          <cell r="E58">
            <v>18308.89</v>
          </cell>
          <cell r="H58">
            <v>-14860.78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编报说明"/>
      <sheetName val="BS"/>
      <sheetName val="PL"/>
      <sheetName val="CF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9">
          <cell r="D9">
            <v>13028036.91</v>
          </cell>
        </row>
        <row r="10">
          <cell r="D10">
            <v>120000000</v>
          </cell>
        </row>
        <row r="12">
          <cell r="D12">
            <v>30235034.440000001</v>
          </cell>
        </row>
        <row r="13">
          <cell r="D13">
            <v>114720337.3</v>
          </cell>
        </row>
        <row r="14">
          <cell r="D14">
            <v>104414963.52</v>
          </cell>
        </row>
        <row r="15">
          <cell r="D15">
            <v>9397276.3100000005</v>
          </cell>
        </row>
        <row r="16">
          <cell r="D16">
            <v>13914464.030000001</v>
          </cell>
        </row>
        <row r="21">
          <cell r="D21">
            <v>1055451086.5599999</v>
          </cell>
        </row>
        <row r="22">
          <cell r="D22">
            <v>51831493.909999996</v>
          </cell>
        </row>
        <row r="26">
          <cell r="D26">
            <v>58072165.299999997</v>
          </cell>
        </row>
        <row r="27">
          <cell r="D27">
            <v>316819752.64999998</v>
          </cell>
        </row>
        <row r="30">
          <cell r="D30">
            <v>95701611.030000001</v>
          </cell>
        </row>
        <row r="31">
          <cell r="D31">
            <v>13859774.529999999</v>
          </cell>
        </row>
        <row r="37">
          <cell r="D37">
            <v>-120000000</v>
          </cell>
        </row>
        <row r="39">
          <cell r="D39">
            <v>-38130787.009999998</v>
          </cell>
        </row>
        <row r="40">
          <cell r="D40">
            <v>-871692694.62</v>
          </cell>
        </row>
        <row r="41">
          <cell r="D41">
            <v>-2322155.75</v>
          </cell>
        </row>
        <row r="42">
          <cell r="D42">
            <v>-665078.06000000006</v>
          </cell>
        </row>
        <row r="44">
          <cell r="D44">
            <v>7579312.3099999996</v>
          </cell>
        </row>
        <row r="46">
          <cell r="D46">
            <v>-243369354.12</v>
          </cell>
        </row>
        <row r="47">
          <cell r="D47">
            <v>-6473669.1500000004</v>
          </cell>
        </row>
        <row r="48">
          <cell r="D48">
            <v>-1722852</v>
          </cell>
        </row>
        <row r="49">
          <cell r="D49">
            <v>-1519980.12</v>
          </cell>
        </row>
        <row r="56">
          <cell r="D56">
            <v>-81619572.310000002</v>
          </cell>
        </row>
        <row r="63">
          <cell r="D63">
            <v>-570579228.17999995</v>
          </cell>
        </row>
        <row r="66">
          <cell r="D66">
            <v>-1225428.99</v>
          </cell>
        </row>
        <row r="67">
          <cell r="D67">
            <v>37958479.329999998</v>
          </cell>
        </row>
      </sheetData>
      <sheetData sheetId="3">
        <row r="9">
          <cell r="E9">
            <v>85160000</v>
          </cell>
          <cell r="H9">
            <v>29185600</v>
          </cell>
        </row>
        <row r="16">
          <cell r="E16">
            <v>78418049.200000003</v>
          </cell>
          <cell r="H16">
            <v>26825000</v>
          </cell>
        </row>
        <row r="29">
          <cell r="H29">
            <v>0</v>
          </cell>
        </row>
        <row r="37">
          <cell r="E37">
            <v>6388649.5999999996</v>
          </cell>
          <cell r="H37">
            <v>1143542.3999999999</v>
          </cell>
        </row>
        <row r="39">
          <cell r="E39">
            <v>-902890.21</v>
          </cell>
          <cell r="H39">
            <v>-215017.27</v>
          </cell>
        </row>
        <row r="49">
          <cell r="E49">
            <v>446352</v>
          </cell>
          <cell r="H49">
            <v>159210</v>
          </cell>
        </row>
        <row r="57">
          <cell r="E57">
            <v>425635.86</v>
          </cell>
          <cell r="H57">
            <v>397821.22</v>
          </cell>
        </row>
        <row r="58">
          <cell r="E58">
            <v>51478.559999999998</v>
          </cell>
          <cell r="H58">
            <v>33169.67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编报说明"/>
      <sheetName val="BS"/>
      <sheetName val="PL"/>
      <sheetName val="CF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7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9">
          <cell r="D9">
            <v>14836024.52</v>
          </cell>
        </row>
        <row r="10">
          <cell r="D10">
            <v>206000000</v>
          </cell>
        </row>
        <row r="12">
          <cell r="D12">
            <v>30579771.34</v>
          </cell>
        </row>
        <row r="13">
          <cell r="D13">
            <v>115774634.55</v>
          </cell>
        </row>
        <row r="14">
          <cell r="D14">
            <v>98945879.310000002</v>
          </cell>
        </row>
        <row r="15">
          <cell r="D15">
            <v>12924013.75</v>
          </cell>
        </row>
        <row r="16">
          <cell r="D16">
            <v>10407256.77</v>
          </cell>
        </row>
        <row r="21">
          <cell r="D21">
            <v>1057852312.75</v>
          </cell>
        </row>
        <row r="22">
          <cell r="D22">
            <v>58404999.200000003</v>
          </cell>
        </row>
        <row r="26">
          <cell r="D26">
            <v>59208748.719999999</v>
          </cell>
        </row>
        <row r="27">
          <cell r="D27">
            <v>314919075.25</v>
          </cell>
        </row>
        <row r="30">
          <cell r="D30">
            <v>95536396.439999998</v>
          </cell>
        </row>
        <row r="31">
          <cell r="D31">
            <v>15171639.65</v>
          </cell>
        </row>
        <row r="37">
          <cell r="D37">
            <v>-166000000</v>
          </cell>
        </row>
        <row r="39">
          <cell r="D39">
            <v>-43640553.770000003</v>
          </cell>
        </row>
        <row r="40">
          <cell r="D40">
            <v>-902413079.5</v>
          </cell>
        </row>
        <row r="41">
          <cell r="D41">
            <v>-2393008.5299999998</v>
          </cell>
        </row>
        <row r="42">
          <cell r="D42">
            <v>-582867.96</v>
          </cell>
        </row>
        <row r="44">
          <cell r="D44">
            <v>11063345.35</v>
          </cell>
        </row>
        <row r="46">
          <cell r="D46">
            <v>-247420564.81999999</v>
          </cell>
        </row>
        <row r="47">
          <cell r="D47">
            <v>-7862443.6399999997</v>
          </cell>
        </row>
        <row r="48">
          <cell r="D48">
            <v>-1722852</v>
          </cell>
        </row>
        <row r="49">
          <cell r="D49">
            <v>-1469252.29</v>
          </cell>
        </row>
        <row r="56">
          <cell r="D56">
            <v>-81491640.310000002</v>
          </cell>
        </row>
        <row r="63">
          <cell r="D63">
            <v>-570579228.17999995</v>
          </cell>
        </row>
        <row r="66">
          <cell r="D66">
            <v>2802912.47</v>
          </cell>
        </row>
        <row r="67">
          <cell r="D67">
            <v>37958479.329999998</v>
          </cell>
        </row>
      </sheetData>
      <sheetData sheetId="3">
        <row r="9">
          <cell r="E9">
            <v>113227902.5</v>
          </cell>
          <cell r="H9">
            <v>28067902.5</v>
          </cell>
        </row>
        <row r="16">
          <cell r="E16">
            <v>109437334.18000001</v>
          </cell>
          <cell r="H16">
            <v>31019284.98</v>
          </cell>
        </row>
        <row r="29">
          <cell r="H29">
            <v>0</v>
          </cell>
        </row>
        <row r="37">
          <cell r="E37">
            <v>7426002.25</v>
          </cell>
          <cell r="H37">
            <v>1037352.65</v>
          </cell>
        </row>
        <row r="39">
          <cell r="E39">
            <v>627241.07000000007</v>
          </cell>
          <cell r="H39">
            <v>1530131.28</v>
          </cell>
        </row>
        <row r="49">
          <cell r="E49">
            <v>574284</v>
          </cell>
          <cell r="H49">
            <v>127932</v>
          </cell>
        </row>
        <row r="57">
          <cell r="E57">
            <v>-922097.74000000011</v>
          </cell>
          <cell r="H57">
            <v>-1347733.6</v>
          </cell>
        </row>
        <row r="58">
          <cell r="E58">
            <v>36619.21</v>
          </cell>
          <cell r="H58">
            <v>-14859.35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编报说明"/>
      <sheetName val="BS"/>
      <sheetName val="PL"/>
      <sheetName val="CF"/>
      <sheetName val="B1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P2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9">
          <cell r="D9">
            <v>30675110.140000001</v>
          </cell>
          <cell r="H9">
            <v>152997519.59999999</v>
          </cell>
        </row>
        <row r="10">
          <cell r="H10">
            <v>20000000</v>
          </cell>
        </row>
        <row r="12">
          <cell r="H12">
            <v>31256641</v>
          </cell>
        </row>
        <row r="13">
          <cell r="H13">
            <v>19333.2</v>
          </cell>
        </row>
        <row r="14">
          <cell r="H14">
            <v>153569653.40000001</v>
          </cell>
        </row>
        <row r="15">
          <cell r="H15">
            <v>0</v>
          </cell>
        </row>
        <row r="16">
          <cell r="H16">
            <v>9321368.1899999995</v>
          </cell>
        </row>
        <row r="21">
          <cell r="H21">
            <v>1047263171.87</v>
          </cell>
        </row>
        <row r="22">
          <cell r="H22">
            <v>31912577.420000002</v>
          </cell>
        </row>
        <row r="23">
          <cell r="H23">
            <v>1015350594.45</v>
          </cell>
        </row>
        <row r="26">
          <cell r="H26">
            <v>58335484.609999999</v>
          </cell>
        </row>
        <row r="27">
          <cell r="H27">
            <v>240423141.49000001</v>
          </cell>
        </row>
        <row r="30">
          <cell r="H30">
            <v>96197253.849999994</v>
          </cell>
        </row>
        <row r="31">
          <cell r="H31">
            <v>21272194.449999999</v>
          </cell>
        </row>
        <row r="37">
          <cell r="H37">
            <v>-72167598.079999998</v>
          </cell>
        </row>
        <row r="39">
          <cell r="H39">
            <v>-30951810.649999999</v>
          </cell>
        </row>
        <row r="40">
          <cell r="H40">
            <v>-815446004.98000002</v>
          </cell>
        </row>
        <row r="41">
          <cell r="H41">
            <v>-2628065.2799999998</v>
          </cell>
        </row>
        <row r="42">
          <cell r="H42">
            <v>-328962.28000000003</v>
          </cell>
        </row>
        <row r="44">
          <cell r="H44">
            <v>5557057.5599999996</v>
          </cell>
        </row>
        <row r="46">
          <cell r="H46">
            <v>-264280967.02000001</v>
          </cell>
        </row>
        <row r="47">
          <cell r="H47">
            <v>-511201.35</v>
          </cell>
        </row>
        <row r="48">
          <cell r="D48">
            <v>-1722852</v>
          </cell>
        </row>
        <row r="49">
          <cell r="H49">
            <v>-1576107</v>
          </cell>
        </row>
        <row r="56">
          <cell r="H56">
            <v>-82065924.310000002</v>
          </cell>
        </row>
        <row r="63">
          <cell r="H63">
            <v>-570579228.17999995</v>
          </cell>
        </row>
        <row r="66">
          <cell r="H66">
            <v>0</v>
          </cell>
        </row>
        <row r="67">
          <cell r="H67">
            <v>37958479.329999998</v>
          </cell>
        </row>
      </sheetData>
      <sheetData sheetId="3">
        <row r="9">
          <cell r="E9">
            <v>30216000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编报说明"/>
      <sheetName val="Index "/>
      <sheetName val="BS"/>
      <sheetName val="PL"/>
      <sheetName val="CF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7"/>
      <sheetName val="P3"/>
      <sheetName val="P4"/>
      <sheetName val="m4"/>
      <sheetName val="M5"/>
      <sheetName val="TAX"/>
    </sheetNames>
    <sheetDataSet>
      <sheetData sheetId="0" refreshError="1"/>
      <sheetData sheetId="1" refreshError="1"/>
      <sheetData sheetId="2" refreshError="1">
        <row r="7">
          <cell r="Z7">
            <v>3202971.59</v>
          </cell>
        </row>
        <row r="8">
          <cell r="Z8">
            <v>186000000</v>
          </cell>
        </row>
        <row r="10">
          <cell r="Z10">
            <v>30246235</v>
          </cell>
        </row>
        <row r="11">
          <cell r="Z11">
            <v>115056518.27</v>
          </cell>
        </row>
        <row r="12">
          <cell r="Z12">
            <v>68812185</v>
          </cell>
        </row>
        <row r="14">
          <cell r="Z14">
            <v>16537995.49</v>
          </cell>
        </row>
        <row r="15">
          <cell r="Z15">
            <v>18283219.16</v>
          </cell>
        </row>
        <row r="18">
          <cell r="Z18">
            <v>10799623.42</v>
          </cell>
        </row>
        <row r="21">
          <cell r="Z21">
            <v>1104399084.8599999</v>
          </cell>
        </row>
        <row r="22">
          <cell r="Z22">
            <v>65012407.630000003</v>
          </cell>
        </row>
        <row r="26">
          <cell r="Z26">
            <v>58846563.460000001</v>
          </cell>
        </row>
        <row r="27">
          <cell r="Z27">
            <v>271448025.67000002</v>
          </cell>
        </row>
        <row r="30">
          <cell r="Z30">
            <v>95371182.099999994</v>
          </cell>
        </row>
        <row r="32">
          <cell r="Z32">
            <v>16115947.560000001</v>
          </cell>
        </row>
        <row r="38">
          <cell r="Z38">
            <v>-186000000</v>
          </cell>
        </row>
        <row r="39">
          <cell r="Z39">
            <v>0</v>
          </cell>
        </row>
        <row r="40">
          <cell r="Z40">
            <v>-40530957</v>
          </cell>
        </row>
        <row r="41">
          <cell r="Z41">
            <v>-837094553.88999999</v>
          </cell>
        </row>
        <row r="42">
          <cell r="Z42">
            <v>-2379528</v>
          </cell>
        </row>
        <row r="43">
          <cell r="Z43">
            <v>-777796.05</v>
          </cell>
        </row>
        <row r="46">
          <cell r="Z46">
            <v>0</v>
          </cell>
        </row>
        <row r="47">
          <cell r="Z47">
            <v>-243898714.93000001</v>
          </cell>
        </row>
        <row r="48">
          <cell r="Z48">
            <v>-8043981.7599999998</v>
          </cell>
        </row>
        <row r="50">
          <cell r="Z50">
            <v>-1722852</v>
          </cell>
        </row>
        <row r="51">
          <cell r="Z51">
            <v>-1442538.61</v>
          </cell>
        </row>
        <row r="58">
          <cell r="Z58">
            <v>-81348069.310000002</v>
          </cell>
        </row>
        <row r="65">
          <cell r="Z65">
            <v>-570579228.17999995</v>
          </cell>
        </row>
        <row r="68">
          <cell r="Z68">
            <v>5752596.4500000002</v>
          </cell>
        </row>
        <row r="69">
          <cell r="Z69">
            <v>37958479.329999998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编报说明"/>
      <sheetName val="Index "/>
      <sheetName val="BS"/>
      <sheetName val="PL"/>
      <sheetName val="CF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7"/>
      <sheetName val="P3"/>
      <sheetName val="P4"/>
      <sheetName val="m4"/>
      <sheetName val="M5"/>
      <sheetName val="TAX"/>
    </sheetNames>
    <sheetDataSet>
      <sheetData sheetId="0" refreshError="1"/>
      <sheetData sheetId="1" refreshError="1"/>
      <sheetData sheetId="2" refreshError="1"/>
      <sheetData sheetId="3" refreshError="1">
        <row r="22">
          <cell r="E22">
            <v>134712627.5</v>
          </cell>
          <cell r="V22">
            <v>21484725</v>
          </cell>
        </row>
        <row r="35">
          <cell r="E35">
            <v>-134850899.23000002</v>
          </cell>
          <cell r="V35">
            <v>-25413565.050000001</v>
          </cell>
        </row>
        <row r="54">
          <cell r="E54">
            <v>-8804797.7200000007</v>
          </cell>
          <cell r="V54">
            <v>-1378795.47</v>
          </cell>
        </row>
        <row r="56">
          <cell r="E56">
            <v>620570.87999999989</v>
          </cell>
          <cell r="V56">
            <v>1247811.95</v>
          </cell>
        </row>
        <row r="66">
          <cell r="E66">
            <v>717855</v>
          </cell>
          <cell r="V66">
            <v>143571</v>
          </cell>
        </row>
        <row r="67">
          <cell r="V67">
            <v>-4453</v>
          </cell>
        </row>
        <row r="71">
          <cell r="E71">
            <v>1856500.12</v>
          </cell>
          <cell r="V71">
            <v>971021.59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编报说明"/>
      <sheetName val="Index "/>
      <sheetName val="BS"/>
      <sheetName val="PL"/>
      <sheetName val="CF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7"/>
      <sheetName val="P3"/>
      <sheetName val="P4"/>
      <sheetName val="m4"/>
      <sheetName val="M5"/>
      <sheetName val="TAX"/>
    </sheetNames>
    <sheetDataSet>
      <sheetData sheetId="0"/>
      <sheetData sheetId="1"/>
      <sheetData sheetId="2">
        <row r="7">
          <cell r="W7">
            <v>4086012.82</v>
          </cell>
        </row>
        <row r="8">
          <cell r="W8">
            <v>191000000</v>
          </cell>
        </row>
        <row r="10">
          <cell r="W10">
            <v>106676</v>
          </cell>
        </row>
        <row r="11">
          <cell r="W11">
            <v>1305836.1299999999</v>
          </cell>
        </row>
        <row r="12">
          <cell r="W12">
            <v>60380453.399999999</v>
          </cell>
        </row>
        <row r="14">
          <cell r="W14">
            <v>22092112.280000001</v>
          </cell>
        </row>
        <row r="15">
          <cell r="W15">
            <v>18243077.879999999</v>
          </cell>
        </row>
        <row r="18">
          <cell r="W18">
            <v>8930311.4800000004</v>
          </cell>
        </row>
        <row r="21">
          <cell r="W21">
            <v>1103042487.46</v>
          </cell>
        </row>
        <row r="22">
          <cell r="W22">
            <v>71963246.159999996</v>
          </cell>
        </row>
        <row r="26">
          <cell r="W26">
            <v>60907344.149999999</v>
          </cell>
        </row>
        <row r="27">
          <cell r="W27">
            <v>269706632.63999999</v>
          </cell>
        </row>
        <row r="30">
          <cell r="W30">
            <v>95205967.810000002</v>
          </cell>
        </row>
        <row r="32">
          <cell r="W32">
            <v>16247430.83</v>
          </cell>
        </row>
        <row r="38">
          <cell r="W38">
            <v>-186000000</v>
          </cell>
        </row>
        <row r="40">
          <cell r="W40">
            <v>-41999097.509999998</v>
          </cell>
        </row>
        <row r="41">
          <cell r="W41">
            <v>-687352302.92999995</v>
          </cell>
        </row>
        <row r="42">
          <cell r="W42">
            <v>-2379676.92</v>
          </cell>
        </row>
        <row r="43">
          <cell r="W43">
            <v>-973289.75</v>
          </cell>
        </row>
        <row r="47">
          <cell r="W47">
            <v>-239769326.97999999</v>
          </cell>
        </row>
        <row r="48">
          <cell r="W48">
            <v>-10117285.050000001</v>
          </cell>
        </row>
        <row r="50">
          <cell r="W50">
            <v>-1722852</v>
          </cell>
        </row>
        <row r="51">
          <cell r="W51">
            <v>-1415824.93</v>
          </cell>
        </row>
        <row r="58">
          <cell r="W58">
            <v>-81204498.310000002</v>
          </cell>
        </row>
        <row r="65">
          <cell r="W65">
            <v>-570579228.17999995</v>
          </cell>
        </row>
        <row r="68">
          <cell r="W68">
            <v>6263806.5099999998</v>
          </cell>
        </row>
        <row r="69">
          <cell r="W69">
            <v>37958479.329999998</v>
          </cell>
        </row>
      </sheetData>
      <sheetData sheetId="3">
        <row r="22">
          <cell r="E22">
            <v>161840386.34999999</v>
          </cell>
          <cell r="T22">
            <v>27127758.850000001</v>
          </cell>
        </row>
        <row r="35">
          <cell r="E35">
            <v>-162133833.37</v>
          </cell>
          <cell r="T35">
            <v>-27282934.140000001</v>
          </cell>
        </row>
        <row r="54">
          <cell r="E54">
            <v>-10091831.790000001</v>
          </cell>
          <cell r="T54">
            <v>-1287034.07</v>
          </cell>
        </row>
        <row r="56">
          <cell r="E56">
            <v>1254163.73</v>
          </cell>
          <cell r="T56">
            <v>633592.85</v>
          </cell>
        </row>
        <row r="66">
          <cell r="E66">
            <v>861426</v>
          </cell>
          <cell r="T66">
            <v>143571</v>
          </cell>
        </row>
        <row r="67">
          <cell r="E67">
            <v>-8814.5</v>
          </cell>
          <cell r="T67">
            <v>-4361.5</v>
          </cell>
        </row>
        <row r="71">
          <cell r="E71">
            <v>2014697.07</v>
          </cell>
          <cell r="T71">
            <v>158196.95000000001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XFD1048576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9" style="58" customWidth="1"/>
    <col min="6" max="6" width="4.875" style="10" customWidth="1"/>
    <col min="7" max="7" width="18.125" style="55" customWidth="1"/>
    <col min="8" max="8" width="18.125" style="1" customWidth="1"/>
    <col min="9" max="16384" width="9" style="1"/>
  </cols>
  <sheetData>
    <row r="1" spans="1:8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40209</v>
      </c>
      <c r="E2" s="142"/>
      <c r="F2" s="7"/>
      <c r="G2" s="60"/>
      <c r="H2" s="8" t="s">
        <v>1</v>
      </c>
    </row>
    <row r="3" spans="1:8" ht="21.75" customHeight="1">
      <c r="A3" s="6" t="s">
        <v>2</v>
      </c>
      <c r="B3" s="6"/>
      <c r="C3" s="61"/>
      <c r="D3" s="6"/>
      <c r="E3" s="6"/>
      <c r="F3" s="6"/>
      <c r="G3" s="61"/>
      <c r="H3" s="66" t="s">
        <v>3</v>
      </c>
    </row>
    <row r="4" spans="1:8" ht="21.75" customHeight="1">
      <c r="A4" s="67" t="s">
        <v>4</v>
      </c>
      <c r="B4" s="68" t="s">
        <v>5</v>
      </c>
      <c r="C4" s="62" t="s">
        <v>6</v>
      </c>
      <c r="D4" s="69" t="s">
        <v>7</v>
      </c>
      <c r="E4" s="67" t="s">
        <v>8</v>
      </c>
      <c r="F4" s="68" t="s">
        <v>5</v>
      </c>
      <c r="G4" s="62" t="s">
        <v>6</v>
      </c>
      <c r="H4" s="69" t="s">
        <v>7</v>
      </c>
    </row>
    <row r="5" spans="1:8" ht="21.75" customHeight="1">
      <c r="A5" s="70" t="s">
        <v>9</v>
      </c>
      <c r="B5" s="71"/>
      <c r="C5" s="63"/>
      <c r="D5" s="72"/>
      <c r="E5" s="70" t="s">
        <v>10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[1]BS!$H$9</f>
        <v>152997519.59999999</v>
      </c>
      <c r="D6" s="73">
        <f>[1]BS!$D$9</f>
        <v>30675110.140000001</v>
      </c>
      <c r="E6" s="74" t="s">
        <v>12</v>
      </c>
      <c r="F6" s="71">
        <v>68</v>
      </c>
      <c r="G6" s="64">
        <f>-[1]BS!$H$37</f>
        <v>72167598.079999998</v>
      </c>
      <c r="H6" s="73">
        <f>-[1]BS!$D$37</f>
        <v>47993356.240000002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</v>
      </c>
      <c r="F7" s="71">
        <v>69</v>
      </c>
      <c r="G7" s="64"/>
      <c r="H7" s="73"/>
    </row>
    <row r="8" spans="1:8" ht="21.75" customHeight="1">
      <c r="A8" s="74" t="s">
        <v>15</v>
      </c>
      <c r="B8" s="71">
        <v>3</v>
      </c>
      <c r="C8" s="64">
        <f>[1]BS!$H$10</f>
        <v>20000000</v>
      </c>
      <c r="D8" s="73">
        <f>[1]BS!$D$10</f>
        <v>20000000</v>
      </c>
      <c r="E8" s="74" t="s">
        <v>16</v>
      </c>
      <c r="F8" s="71">
        <v>70</v>
      </c>
      <c r="G8" s="64">
        <f>-[1]BS!$H$39</f>
        <v>30951810.649999999</v>
      </c>
      <c r="H8" s="73">
        <f>-[1]BS!$D$39</f>
        <v>22717865.539999999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18</v>
      </c>
      <c r="F9" s="71">
        <v>71</v>
      </c>
      <c r="G9" s="64">
        <f>-[1]BS!$H$40</f>
        <v>815446004.98000002</v>
      </c>
      <c r="H9" s="73">
        <f>-[1]BS!$D$40</f>
        <v>824200082.92999995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20</v>
      </c>
      <c r="F10" s="71">
        <v>72</v>
      </c>
      <c r="G10" s="64">
        <f>-[1]BS!$H$41</f>
        <v>2628065.2799999998</v>
      </c>
      <c r="H10" s="73">
        <f>-[1]BS!$D$41</f>
        <v>2637301.6800000002</v>
      </c>
    </row>
    <row r="11" spans="1:8" ht="21.75" customHeight="1">
      <c r="A11" s="74" t="s">
        <v>21</v>
      </c>
      <c r="B11" s="71">
        <v>6</v>
      </c>
      <c r="C11" s="64">
        <f>[1]BS!$H$12</f>
        <v>31256641</v>
      </c>
      <c r="D11" s="73">
        <f>[1]BS!$D$12</f>
        <v>30781894.440000001</v>
      </c>
      <c r="E11" s="74" t="s">
        <v>22</v>
      </c>
      <c r="F11" s="71">
        <v>73</v>
      </c>
      <c r="G11" s="64">
        <f>-[1]BS!$H$42</f>
        <v>328962.28000000003</v>
      </c>
      <c r="H11" s="73">
        <f>-[1]BS!$D$42</f>
        <v>383689.08</v>
      </c>
    </row>
    <row r="12" spans="1:8" ht="21.75" customHeight="1">
      <c r="A12" s="74" t="s">
        <v>23</v>
      </c>
      <c r="B12" s="71">
        <v>7</v>
      </c>
      <c r="C12" s="64">
        <f>[1]BS!$H$13</f>
        <v>19333.2</v>
      </c>
      <c r="D12" s="73">
        <f>[1]BS!$D$13</f>
        <v>80329903.099999994</v>
      </c>
      <c r="E12" s="74" t="s">
        <v>24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[1]BS!$H$14</f>
        <v>153569653.40000001</v>
      </c>
      <c r="D13" s="73">
        <f>[1]BS!$D$14</f>
        <v>97663727.689999998</v>
      </c>
      <c r="E13" s="74" t="s">
        <v>26</v>
      </c>
      <c r="F13" s="71">
        <v>75</v>
      </c>
      <c r="G13" s="64">
        <f>-[1]BS!$H$44</f>
        <v>-5557057.5599999996</v>
      </c>
      <c r="H13" s="64">
        <f>-[1]BS!$D$44</f>
        <v>-3793912.72</v>
      </c>
    </row>
    <row r="14" spans="1:8" ht="21.75" customHeight="1">
      <c r="A14" s="74" t="s">
        <v>27</v>
      </c>
      <c r="B14" s="71">
        <v>9</v>
      </c>
      <c r="C14" s="64">
        <f>[1]BS!$H$15</f>
        <v>0</v>
      </c>
      <c r="D14" s="73">
        <f>[1]BS!$D$15</f>
        <v>3180378.67</v>
      </c>
      <c r="E14" s="74" t="s">
        <v>28</v>
      </c>
      <c r="F14" s="71">
        <v>80</v>
      </c>
      <c r="G14" s="64">
        <v>0</v>
      </c>
      <c r="H14" s="73"/>
    </row>
    <row r="15" spans="1:8" ht="21.75" customHeight="1">
      <c r="A15" s="74" t="s">
        <v>29</v>
      </c>
      <c r="B15" s="71">
        <v>10</v>
      </c>
      <c r="C15" s="64">
        <f>[1]BS!$H$16</f>
        <v>9321368.1899999995</v>
      </c>
      <c r="D15" s="73">
        <f>[1]BS!$D$16</f>
        <v>12704977.609999999</v>
      </c>
      <c r="E15" s="74" t="s">
        <v>30</v>
      </c>
      <c r="F15" s="71">
        <v>81</v>
      </c>
      <c r="G15" s="64">
        <f>-[1]BS!$H$46</f>
        <v>264280967.02000001</v>
      </c>
      <c r="H15" s="73">
        <f>-[1]BS!$D$46</f>
        <v>259385210.09999999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32</v>
      </c>
      <c r="F16" s="71">
        <v>82</v>
      </c>
      <c r="G16" s="64">
        <f>-[1]BS!$H$47</f>
        <v>511201.35</v>
      </c>
      <c r="H16" s="73">
        <f>-[1]BS!$D$47</f>
        <v>7263771.1399999997</v>
      </c>
    </row>
    <row r="17" spans="1:8" ht="21.75" customHeight="1">
      <c r="A17" s="75" t="s">
        <v>33</v>
      </c>
      <c r="B17" s="71">
        <v>21</v>
      </c>
      <c r="C17" s="64"/>
      <c r="D17" s="73"/>
      <c r="E17" s="74" t="s">
        <v>34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36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37</v>
      </c>
      <c r="F19" s="71">
        <v>86</v>
      </c>
      <c r="G19" s="64">
        <f>-[1]BS!$D$48</f>
        <v>1722852</v>
      </c>
      <c r="H19" s="73">
        <f>-[1]BS!$D$48</f>
        <v>1722852</v>
      </c>
    </row>
    <row r="20" spans="1:8" ht="21.75" customHeight="1">
      <c r="A20" s="67"/>
      <c r="B20" s="71"/>
      <c r="C20" s="64"/>
      <c r="D20" s="73"/>
      <c r="E20" s="74" t="s">
        <v>132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275335991.64999998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1162510215.99</v>
      </c>
    </row>
    <row r="22" spans="1:8" ht="21.75" customHeight="1">
      <c r="A22" s="70" t="s">
        <v>40</v>
      </c>
      <c r="B22" s="71"/>
      <c r="C22" s="64"/>
      <c r="D22" s="73"/>
      <c r="E22" s="70" t="s">
        <v>41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43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45</v>
      </c>
      <c r="F24" s="71">
        <v>102</v>
      </c>
      <c r="G24" s="64"/>
      <c r="H24" s="73"/>
    </row>
    <row r="25" spans="1:8" ht="21.75" customHeight="1">
      <c r="A25" s="74" t="s">
        <v>46</v>
      </c>
      <c r="B25" s="71"/>
      <c r="C25" s="64"/>
      <c r="D25" s="73"/>
      <c r="E25" s="74" t="s">
        <v>47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48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49</v>
      </c>
      <c r="F27" s="71">
        <v>108</v>
      </c>
      <c r="G27" s="64">
        <f>-[1]BS!$H$56</f>
        <v>82065924.310000002</v>
      </c>
      <c r="H27" s="73">
        <f>-[1]BS!$D$56</f>
        <v>81922353.310000002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51</v>
      </c>
      <c r="F28" s="71">
        <v>109</v>
      </c>
      <c r="G28" s="64"/>
      <c r="H28" s="73"/>
    </row>
    <row r="29" spans="1:8" ht="21.75" customHeight="1">
      <c r="A29" s="77" t="s">
        <v>52</v>
      </c>
      <c r="B29" s="71"/>
      <c r="C29" s="64"/>
      <c r="D29" s="73"/>
      <c r="E29" s="67" t="s">
        <v>53</v>
      </c>
      <c r="F29" s="71">
        <v>110</v>
      </c>
      <c r="G29" s="64">
        <f>SUM(G24:G27)</f>
        <v>82065924.310000002</v>
      </c>
      <c r="H29" s="64">
        <f>SUM(H23:H27)</f>
        <v>81922353.310000002</v>
      </c>
    </row>
    <row r="30" spans="1:8" ht="21.75" customHeight="1">
      <c r="A30" s="74" t="s">
        <v>54</v>
      </c>
      <c r="B30" s="71">
        <v>39</v>
      </c>
      <c r="C30" s="64">
        <f>[1]BS!$H$21</f>
        <v>1047263171.87</v>
      </c>
      <c r="D30" s="73">
        <f>[1]BS!$D$21</f>
        <v>1052642583.5700001</v>
      </c>
      <c r="E30" s="77" t="s">
        <v>55</v>
      </c>
      <c r="F30" s="71"/>
      <c r="G30" s="64"/>
      <c r="H30" s="73"/>
    </row>
    <row r="31" spans="1:8" ht="21.75" customHeight="1">
      <c r="A31" s="76" t="s">
        <v>56</v>
      </c>
      <c r="B31" s="71">
        <v>40</v>
      </c>
      <c r="C31" s="64">
        <f>[1]BS!$H$22</f>
        <v>31912577.420000002</v>
      </c>
      <c r="D31" s="73">
        <f>[1]BS!$D$22</f>
        <v>38683478.950000003</v>
      </c>
      <c r="E31" s="74" t="s">
        <v>57</v>
      </c>
      <c r="F31" s="71">
        <v>111</v>
      </c>
      <c r="G31" s="64">
        <f>-[1]BS!$H$49</f>
        <v>1576107</v>
      </c>
      <c r="H31" s="73">
        <f>-[1]BS!$D$49</f>
        <v>1573408.19</v>
      </c>
    </row>
    <row r="32" spans="1:8" ht="21.75" customHeight="1">
      <c r="A32" s="74" t="s">
        <v>58</v>
      </c>
      <c r="B32" s="71">
        <v>41</v>
      </c>
      <c r="C32" s="64">
        <f>[1]BS!$H$23</f>
        <v>1015350594.45</v>
      </c>
      <c r="D32" s="73">
        <f>D30-D31</f>
        <v>1013959104.62</v>
      </c>
      <c r="E32" s="67" t="s">
        <v>59</v>
      </c>
      <c r="F32" s="71">
        <v>114</v>
      </c>
      <c r="G32" s="64">
        <f>G21+G29+G31</f>
        <v>1266122435.3899999</v>
      </c>
      <c r="H32" s="64">
        <f>H21+H29+H31</f>
        <v>1246005977.49</v>
      </c>
    </row>
    <row r="33" spans="1:8" ht="21.75" customHeight="1">
      <c r="A33" s="75" t="s">
        <v>60</v>
      </c>
      <c r="B33" s="71">
        <v>42</v>
      </c>
      <c r="C33" s="64"/>
      <c r="D33" s="73"/>
      <c r="E33" s="77" t="s">
        <v>61</v>
      </c>
      <c r="F33" s="71"/>
      <c r="G33" s="64"/>
      <c r="H33" s="73"/>
    </row>
    <row r="34" spans="1:8" ht="21.75" customHeight="1">
      <c r="A34" s="74" t="s">
        <v>62</v>
      </c>
      <c r="B34" s="71">
        <v>43</v>
      </c>
      <c r="C34" s="64">
        <f>C32</f>
        <v>1015350594.45</v>
      </c>
      <c r="D34" s="73">
        <f>D32</f>
        <v>1013959104.62</v>
      </c>
      <c r="E34" s="74" t="s">
        <v>63</v>
      </c>
      <c r="F34" s="71">
        <v>115</v>
      </c>
      <c r="G34" s="64">
        <f>-[1]BS!$H$63</f>
        <v>570579228.17999995</v>
      </c>
      <c r="H34" s="73">
        <f>-[1]BS!$D$63</f>
        <v>570579228.17999995</v>
      </c>
    </row>
    <row r="35" spans="1:8" ht="21.75" customHeight="1">
      <c r="A35" s="74" t="s">
        <v>64</v>
      </c>
      <c r="B35" s="71">
        <v>44</v>
      </c>
      <c r="C35" s="64">
        <f>[1]BS!$H$26</f>
        <v>58335484.609999999</v>
      </c>
      <c r="D35" s="73">
        <f>[1]BS!$D$26</f>
        <v>58335878.009999998</v>
      </c>
      <c r="E35" s="76" t="s">
        <v>65</v>
      </c>
      <c r="F35" s="71">
        <v>116</v>
      </c>
      <c r="G35" s="64"/>
      <c r="H35" s="73"/>
    </row>
    <row r="36" spans="1:8" ht="21.75" customHeight="1">
      <c r="A36" s="74" t="s">
        <v>66</v>
      </c>
      <c r="B36" s="71">
        <v>45</v>
      </c>
      <c r="C36" s="64">
        <f>[1]BS!$H$27</f>
        <v>240423141.49000001</v>
      </c>
      <c r="D36" s="73">
        <f>[1]BS!$D$27</f>
        <v>316096805.42000002</v>
      </c>
      <c r="E36" s="74" t="s">
        <v>67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68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70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71</v>
      </c>
      <c r="B39" s="71">
        <v>50</v>
      </c>
      <c r="C39" s="64">
        <f>SUM(C34:C37)</f>
        <v>1314109220.5500002</v>
      </c>
      <c r="D39" s="64">
        <f>SUM(D34:D37)</f>
        <v>1388391788.05</v>
      </c>
      <c r="E39" s="76" t="s">
        <v>72</v>
      </c>
      <c r="F39" s="71">
        <v>120</v>
      </c>
      <c r="G39" s="64">
        <v>0</v>
      </c>
      <c r="H39" s="73"/>
    </row>
    <row r="40" spans="1:8" ht="21.75" customHeight="1">
      <c r="A40" s="77" t="s">
        <v>73</v>
      </c>
      <c r="B40" s="71"/>
      <c r="C40" s="64"/>
      <c r="D40" s="73"/>
      <c r="E40" s="78" t="s">
        <v>74</v>
      </c>
      <c r="F40" s="71">
        <v>121</v>
      </c>
      <c r="G40" s="64"/>
      <c r="H40" s="73"/>
    </row>
    <row r="41" spans="1:8" ht="21.75" customHeight="1">
      <c r="A41" s="74" t="s">
        <v>75</v>
      </c>
      <c r="B41" s="71">
        <v>51</v>
      </c>
      <c r="C41" s="64">
        <f>[1]BS!$H$30</f>
        <v>96197253.849999994</v>
      </c>
      <c r="D41" s="73">
        <f>[1]BS!$D$30</f>
        <v>96032039.709999993</v>
      </c>
      <c r="E41" s="78" t="s">
        <v>76</v>
      </c>
      <c r="F41" s="71">
        <v>122</v>
      </c>
      <c r="G41" s="64"/>
      <c r="H41" s="73"/>
    </row>
    <row r="42" spans="1:8" ht="21.75" customHeight="1">
      <c r="A42" s="74" t="s">
        <v>77</v>
      </c>
      <c r="B42" s="71">
        <v>52</v>
      </c>
      <c r="C42" s="64">
        <v>0</v>
      </c>
      <c r="D42" s="79"/>
      <c r="E42" s="78" t="s">
        <v>78</v>
      </c>
      <c r="F42" s="71">
        <v>123</v>
      </c>
      <c r="G42" s="64"/>
      <c r="H42" s="73"/>
    </row>
    <row r="43" spans="1:8" ht="21.75" customHeight="1">
      <c r="A43" s="74" t="s">
        <v>79</v>
      </c>
      <c r="B43" s="71">
        <v>53</v>
      </c>
      <c r="C43" s="64"/>
      <c r="D43" s="73"/>
      <c r="E43" s="78" t="s">
        <v>80</v>
      </c>
      <c r="F43" s="71">
        <v>124</v>
      </c>
      <c r="G43" s="64"/>
      <c r="H43" s="73"/>
    </row>
    <row r="44" spans="1:8" ht="21.75" customHeight="1">
      <c r="A44" s="75" t="s">
        <v>81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129</v>
      </c>
      <c r="B45" s="71"/>
      <c r="C45" s="64"/>
      <c r="D45" s="73"/>
      <c r="E45" s="74" t="s">
        <v>83</v>
      </c>
      <c r="F45" s="71">
        <v>126</v>
      </c>
      <c r="G45" s="64">
        <f>-[1]BS!$H$66</f>
        <v>0</v>
      </c>
      <c r="H45" s="64">
        <f>-[1]BS!$D$66</f>
        <v>2369419.04</v>
      </c>
    </row>
    <row r="46" spans="1:8" ht="21.75" customHeight="1">
      <c r="A46" s="80" t="s">
        <v>84</v>
      </c>
      <c r="B46" s="71">
        <v>60</v>
      </c>
      <c r="C46" s="64">
        <f>SUM(C41:C45)</f>
        <v>96197253.849999994</v>
      </c>
      <c r="D46" s="64">
        <f>SUM(D41:D45)</f>
        <v>96032039.709999993</v>
      </c>
      <c r="E46" s="75" t="s">
        <v>85</v>
      </c>
      <c r="F46" s="71">
        <v>127</v>
      </c>
      <c r="G46" s="64"/>
      <c r="H46" s="64"/>
    </row>
    <row r="47" spans="1:8" ht="21.75" customHeight="1">
      <c r="A47" s="77" t="s">
        <v>55</v>
      </c>
      <c r="B47" s="71"/>
      <c r="C47" s="64"/>
      <c r="D47" s="73"/>
      <c r="E47" s="74" t="s">
        <v>86</v>
      </c>
      <c r="F47" s="71">
        <v>131</v>
      </c>
      <c r="G47" s="64">
        <f>-[1]BS!$H$67</f>
        <v>-37958479.329999998</v>
      </c>
      <c r="H47" s="64">
        <f>-[1]BS!$D$67</f>
        <v>-37958479.329999998</v>
      </c>
    </row>
    <row r="48" spans="1:8" ht="21.75" customHeight="1">
      <c r="A48" s="74" t="s">
        <v>87</v>
      </c>
      <c r="B48" s="71">
        <v>61</v>
      </c>
      <c r="C48" s="64">
        <f>[1]BS!$H$31</f>
        <v>21272194.449999999</v>
      </c>
      <c r="D48" s="73">
        <f>[1]BS!$D$31</f>
        <v>21236325.969999999</v>
      </c>
      <c r="E48" s="74" t="s">
        <v>88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89</v>
      </c>
      <c r="F49" s="71">
        <v>133</v>
      </c>
      <c r="G49" s="64">
        <f>SUM(G36,G38,G45:G48)</f>
        <v>532620748.84999996</v>
      </c>
      <c r="H49" s="64">
        <f>SUM(H36,H38,H45:H48)</f>
        <v>534990167.88999993</v>
      </c>
    </row>
    <row r="50" spans="1:8" ht="21.75" customHeight="1">
      <c r="A50" s="67" t="s">
        <v>90</v>
      </c>
      <c r="B50" s="71">
        <v>67</v>
      </c>
      <c r="C50" s="64">
        <f>C21+C28+C39+C46+C48</f>
        <v>1798743184.24</v>
      </c>
      <c r="D50" s="64">
        <f>D21+D28+D39+D46+D48</f>
        <v>1780996145.3799999</v>
      </c>
      <c r="E50" s="80" t="s">
        <v>91</v>
      </c>
      <c r="F50" s="71">
        <v>135</v>
      </c>
      <c r="G50" s="64">
        <f>G49+G32</f>
        <v>1798743184.2399998</v>
      </c>
      <c r="H50" s="64">
        <f>H49+H32</f>
        <v>1780996145.3799999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130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4" type="noConversion"/>
  <conditionalFormatting sqref="C49:D49">
    <cfRule type="cellIs" dxfId="6" priority="1" stopIfTrue="1" operator="equal">
      <formula>0</formula>
    </cfRule>
  </conditionalFormatting>
  <printOptions horizontalCentered="1"/>
  <pageMargins left="0.19685039370078741" right="0.19685039370078741" top="0.45" bottom="0.15748031496062992" header="0.38" footer="0.15748031496062992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25" style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7.625" style="1" customWidth="1" collapsed="1"/>
    <col min="9" max="16384" width="9" style="1"/>
  </cols>
  <sheetData>
    <row r="1" spans="1:8" ht="27.75">
      <c r="A1" s="141" t="s">
        <v>92</v>
      </c>
      <c r="B1" s="141"/>
      <c r="C1" s="141"/>
      <c r="D1" s="141"/>
      <c r="E1" s="141"/>
      <c r="F1" s="141"/>
    </row>
    <row r="2" spans="1:8" ht="15.75">
      <c r="A2" s="11"/>
      <c r="B2" s="143">
        <v>40329</v>
      </c>
      <c r="C2" s="143"/>
      <c r="D2" s="143"/>
      <c r="F2" s="12" t="s">
        <v>93</v>
      </c>
    </row>
    <row r="3" spans="1:8">
      <c r="A3" s="9" t="s">
        <v>2</v>
      </c>
      <c r="B3" s="9"/>
      <c r="C3" s="9"/>
      <c r="D3" s="9"/>
      <c r="E3" s="9"/>
      <c r="F3" s="13" t="s">
        <v>3</v>
      </c>
    </row>
    <row r="4" spans="1:8" ht="30">
      <c r="A4" s="144" t="s">
        <v>96</v>
      </c>
      <c r="B4" s="145"/>
      <c r="C4" s="14" t="s">
        <v>5</v>
      </c>
      <c r="D4" s="15" t="s">
        <v>98</v>
      </c>
      <c r="E4" s="16"/>
      <c r="F4" s="17" t="s">
        <v>99</v>
      </c>
    </row>
    <row r="5" spans="1:8" s="3" customFormat="1">
      <c r="A5" s="18" t="s">
        <v>100</v>
      </c>
      <c r="B5" s="19"/>
      <c r="C5" s="20">
        <v>1</v>
      </c>
      <c r="D5" s="23">
        <f>[7]PL!$V$22</f>
        <v>21484725</v>
      </c>
      <c r="E5" s="22"/>
      <c r="F5" s="23">
        <f>[7]PL!$E$22</f>
        <v>134712627.5</v>
      </c>
      <c r="H5" s="94"/>
    </row>
    <row r="6" spans="1:8" s="3" customFormat="1">
      <c r="A6" s="24" t="s">
        <v>101</v>
      </c>
      <c r="B6" s="25"/>
      <c r="C6" s="20">
        <v>2</v>
      </c>
      <c r="D6" s="23">
        <v>0</v>
      </c>
      <c r="E6" s="22"/>
      <c r="F6" s="23">
        <v>0</v>
      </c>
    </row>
    <row r="7" spans="1:8" s="3" customFormat="1">
      <c r="A7" s="26" t="s">
        <v>102</v>
      </c>
      <c r="B7" s="25"/>
      <c r="C7" s="20">
        <v>4</v>
      </c>
      <c r="D7" s="23">
        <f>-[7]PL!$V$35</f>
        <v>25413565.050000001</v>
      </c>
      <c r="E7" s="22"/>
      <c r="F7" s="23">
        <f>-[7]PL!$E$35</f>
        <v>134850899.23000002</v>
      </c>
    </row>
    <row r="8" spans="1:8" s="3" customFormat="1">
      <c r="A8" s="24" t="s">
        <v>103</v>
      </c>
      <c r="B8" s="25"/>
      <c r="C8" s="20">
        <v>5</v>
      </c>
      <c r="D8" s="23">
        <v>0</v>
      </c>
      <c r="E8" s="22"/>
      <c r="F8" s="23">
        <v>0</v>
      </c>
    </row>
    <row r="9" spans="1:8" s="3" customFormat="1">
      <c r="A9" s="24" t="s">
        <v>104</v>
      </c>
      <c r="B9" s="25"/>
      <c r="C9" s="20">
        <v>6</v>
      </c>
      <c r="D9" s="23">
        <v>0</v>
      </c>
      <c r="E9" s="22"/>
      <c r="F9" s="23">
        <v>0</v>
      </c>
    </row>
    <row r="10" spans="1:8" s="3" customFormat="1">
      <c r="A10" s="18" t="s">
        <v>105</v>
      </c>
      <c r="B10" s="25"/>
      <c r="C10" s="20">
        <v>10</v>
      </c>
      <c r="D10" s="23">
        <f>D5-D7</f>
        <v>-3928840.0500000007</v>
      </c>
      <c r="E10" s="22"/>
      <c r="F10" s="23">
        <f>F5-F7</f>
        <v>-138271.73000001907</v>
      </c>
      <c r="G10" s="27">
        <f>D10/D5</f>
        <v>-0.18286666689939018</v>
      </c>
    </row>
    <row r="11" spans="1:8" s="3" customFormat="1">
      <c r="A11" s="26" t="s">
        <v>106</v>
      </c>
      <c r="B11" s="25"/>
      <c r="C11" s="20">
        <v>11</v>
      </c>
      <c r="D11" s="23"/>
      <c r="E11" s="22"/>
      <c r="F11" s="23"/>
    </row>
    <row r="12" spans="1:8" s="3" customFormat="1">
      <c r="A12" s="26" t="s">
        <v>107</v>
      </c>
      <c r="B12" s="25"/>
      <c r="C12" s="20">
        <v>14</v>
      </c>
      <c r="D12" s="23"/>
      <c r="E12" s="22"/>
      <c r="F12" s="23"/>
    </row>
    <row r="13" spans="1:8" s="3" customFormat="1">
      <c r="A13" s="24" t="s">
        <v>108</v>
      </c>
      <c r="B13" s="25"/>
      <c r="C13" s="20">
        <v>15</v>
      </c>
      <c r="D13" s="23">
        <f>-[7]PL!$V$54</f>
        <v>1378795.47</v>
      </c>
      <c r="E13" s="22"/>
      <c r="F13" s="23">
        <f>-[7]PL!$E$54</f>
        <v>8804797.7200000007</v>
      </c>
      <c r="G13" s="28"/>
      <c r="H13" s="54"/>
    </row>
    <row r="14" spans="1:8" s="3" customFormat="1">
      <c r="A14" s="24" t="s">
        <v>109</v>
      </c>
      <c r="B14" s="25"/>
      <c r="C14" s="20">
        <v>16</v>
      </c>
      <c r="D14" s="23"/>
      <c r="E14" s="22"/>
      <c r="F14" s="23"/>
      <c r="G14" s="28"/>
      <c r="H14" s="54"/>
    </row>
    <row r="15" spans="1:8" s="3" customFormat="1">
      <c r="A15" s="24" t="s">
        <v>110</v>
      </c>
      <c r="B15" s="25"/>
      <c r="C15" s="20">
        <v>17</v>
      </c>
      <c r="D15" s="23">
        <f>-[7]PL!$V$56</f>
        <v>-1247811.95</v>
      </c>
      <c r="E15" s="22"/>
      <c r="F15" s="23">
        <f>-[7]PL!$E$56</f>
        <v>-620570.87999999989</v>
      </c>
      <c r="G15" s="28"/>
      <c r="H15" s="54"/>
    </row>
    <row r="16" spans="1:8" s="3" customFormat="1">
      <c r="A16" s="29" t="s">
        <v>111</v>
      </c>
      <c r="B16" s="25"/>
      <c r="C16" s="20"/>
      <c r="D16" s="23"/>
      <c r="E16" s="22"/>
      <c r="F16" s="23"/>
      <c r="H16" s="54"/>
    </row>
    <row r="17" spans="1:8" s="3" customFormat="1">
      <c r="A17" s="30" t="s">
        <v>112</v>
      </c>
      <c r="B17" s="25"/>
      <c r="C17" s="20"/>
      <c r="D17" s="23"/>
      <c r="E17" s="22"/>
      <c r="F17" s="23"/>
      <c r="H17" s="54"/>
    </row>
    <row r="18" spans="1:8" s="3" customFormat="1">
      <c r="A18" s="18" t="s">
        <v>113</v>
      </c>
      <c r="B18" s="25"/>
      <c r="C18" s="20">
        <v>18</v>
      </c>
      <c r="D18" s="23">
        <f>D10+D11-D12-D13-D14-D15</f>
        <v>-4059823.5700000003</v>
      </c>
      <c r="E18" s="21">
        <f>E10+E11-E12-E13-E14-E15</f>
        <v>0</v>
      </c>
      <c r="F18" s="23">
        <f>F10+F11-F12-F13-F14-F15</f>
        <v>-8322498.5700000199</v>
      </c>
      <c r="G18" s="27">
        <f>F18/F5</f>
        <v>-6.1779646974816964E-2</v>
      </c>
      <c r="H18" s="54"/>
    </row>
    <row r="19" spans="1:8" s="3" customFormat="1">
      <c r="A19" s="26" t="s">
        <v>114</v>
      </c>
      <c r="B19" s="25"/>
      <c r="C19" s="20">
        <v>19</v>
      </c>
      <c r="D19" s="23"/>
      <c r="E19" s="22"/>
      <c r="F19" s="23"/>
      <c r="H19" s="54"/>
    </row>
    <row r="20" spans="1:8" s="3" customFormat="1">
      <c r="A20" s="24" t="s">
        <v>115</v>
      </c>
      <c r="B20" s="25"/>
      <c r="C20" s="20">
        <v>22</v>
      </c>
      <c r="D20" s="23">
        <f>[7]PL!$V$66</f>
        <v>143571</v>
      </c>
      <c r="E20" s="21">
        <v>17376.669999999998</v>
      </c>
      <c r="F20" s="23">
        <f>[7]PL!$E$66</f>
        <v>717855</v>
      </c>
      <c r="H20" s="54"/>
    </row>
    <row r="21" spans="1:8" s="3" customFormat="1">
      <c r="A21" s="24" t="s">
        <v>116</v>
      </c>
      <c r="B21" s="25"/>
      <c r="C21" s="20">
        <v>23</v>
      </c>
      <c r="D21" s="23"/>
      <c r="E21" s="21">
        <v>1500</v>
      </c>
      <c r="F21" s="23"/>
      <c r="H21" s="54"/>
    </row>
    <row r="22" spans="1:8" s="3" customFormat="1">
      <c r="A22" s="26" t="s">
        <v>117</v>
      </c>
      <c r="B22" s="25"/>
      <c r="C22" s="20">
        <v>25</v>
      </c>
      <c r="D22" s="23">
        <f>-[7]PL!$V$67</f>
        <v>4453</v>
      </c>
      <c r="E22" s="21"/>
      <c r="F22" s="23"/>
      <c r="H22" s="54"/>
    </row>
    <row r="23" spans="1:8" s="3" customFormat="1">
      <c r="A23" s="18" t="s">
        <v>118</v>
      </c>
      <c r="B23" s="25"/>
      <c r="C23" s="20">
        <v>27</v>
      </c>
      <c r="D23" s="23">
        <f>D18+D19+D20+D21-D22</f>
        <v>-3920705.5700000003</v>
      </c>
      <c r="E23" s="23">
        <f>E18+E19+E20+E21-E22</f>
        <v>18876.669999999998</v>
      </c>
      <c r="F23" s="23">
        <f>F18+F19+F20+F21-F22</f>
        <v>-7604643.5700000199</v>
      </c>
      <c r="H23" s="54"/>
    </row>
    <row r="24" spans="1:8" s="3" customFormat="1">
      <c r="A24" s="26" t="s">
        <v>119</v>
      </c>
      <c r="B24" s="25"/>
      <c r="C24" s="20">
        <v>28</v>
      </c>
      <c r="D24" s="23">
        <f>-[7]PL!$V$71</f>
        <v>-971021.59</v>
      </c>
      <c r="E24" s="21">
        <v>-1841264.04</v>
      </c>
      <c r="F24" s="23">
        <f>-[7]PL!$E$71</f>
        <v>-1856500.12</v>
      </c>
      <c r="H24" s="54"/>
    </row>
    <row r="25" spans="1:8" s="3" customFormat="1">
      <c r="A25" s="31" t="s">
        <v>120</v>
      </c>
      <c r="B25" s="32"/>
      <c r="C25" s="33">
        <v>30</v>
      </c>
      <c r="D25" s="23">
        <f>D23-D24</f>
        <v>-2949683.9800000004</v>
      </c>
      <c r="E25" s="21">
        <f>E23-E24</f>
        <v>1860140.71</v>
      </c>
      <c r="F25" s="23">
        <f>F23-F24</f>
        <v>-5748143.4500000197</v>
      </c>
      <c r="G25" s="27">
        <f>D25/D5</f>
        <v>-0.13729214500069237</v>
      </c>
      <c r="H25" s="54"/>
    </row>
    <row r="26" spans="1:8">
      <c r="A26" s="37"/>
      <c r="B26" s="38"/>
      <c r="C26" s="39"/>
      <c r="D26" s="38"/>
      <c r="E26" s="38"/>
      <c r="F26" s="38"/>
    </row>
    <row r="27" spans="1:8">
      <c r="A27" s="40" t="s">
        <v>121</v>
      </c>
      <c r="B27" s="41"/>
      <c r="C27" s="42"/>
      <c r="D27" s="41"/>
      <c r="E27" s="41"/>
      <c r="F27" s="41"/>
    </row>
    <row r="28" spans="1:8" s="3" customFormat="1">
      <c r="A28" s="43" t="s">
        <v>122</v>
      </c>
      <c r="B28" s="44"/>
      <c r="C28" s="93"/>
      <c r="D28" s="46"/>
      <c r="E28" s="47"/>
      <c r="F28" s="48"/>
    </row>
    <row r="29" spans="1:8" s="3" customFormat="1">
      <c r="A29" s="18" t="s">
        <v>123</v>
      </c>
      <c r="B29" s="49"/>
      <c r="C29" s="50"/>
      <c r="D29" s="21"/>
      <c r="E29" s="22"/>
      <c r="F29" s="23"/>
    </row>
    <row r="30" spans="1:8" s="3" customFormat="1">
      <c r="A30" s="18" t="s">
        <v>124</v>
      </c>
      <c r="B30" s="49"/>
      <c r="C30" s="50"/>
      <c r="D30" s="21"/>
      <c r="E30" s="22"/>
      <c r="F30" s="23"/>
    </row>
    <row r="31" spans="1:8" s="3" customFormat="1">
      <c r="A31" s="18" t="s">
        <v>125</v>
      </c>
      <c r="B31" s="49"/>
      <c r="C31" s="50"/>
      <c r="D31" s="21"/>
      <c r="E31" s="22"/>
      <c r="F31" s="23"/>
    </row>
    <row r="32" spans="1:8" s="3" customFormat="1">
      <c r="A32" s="18" t="s">
        <v>126</v>
      </c>
      <c r="B32" s="49"/>
      <c r="C32" s="50"/>
      <c r="D32" s="21"/>
      <c r="E32" s="22"/>
      <c r="F32" s="23"/>
    </row>
    <row r="33" spans="1:6" s="3" customForma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1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XFD1048576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6.5" style="58" customWidth="1"/>
    <col min="6" max="6" width="4.875" style="10" customWidth="1"/>
    <col min="7" max="7" width="18.125" style="55" customWidth="1"/>
    <col min="8" max="8" width="18.625" style="1" customWidth="1"/>
    <col min="9" max="16384" width="9" style="1"/>
  </cols>
  <sheetData>
    <row r="1" spans="1:8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40359</v>
      </c>
      <c r="E2" s="142"/>
      <c r="F2" s="7"/>
      <c r="G2" s="60"/>
      <c r="H2" s="8" t="s">
        <v>1</v>
      </c>
    </row>
    <row r="3" spans="1:8" ht="21.75" customHeight="1">
      <c r="A3" s="6" t="s">
        <v>2</v>
      </c>
      <c r="B3" s="6"/>
      <c r="C3" s="61"/>
      <c r="D3" s="6"/>
      <c r="E3" s="6"/>
      <c r="F3" s="6"/>
      <c r="G3" s="61"/>
      <c r="H3" s="66" t="s">
        <v>3</v>
      </c>
    </row>
    <row r="4" spans="1:8" ht="21.75" customHeight="1">
      <c r="A4" s="67" t="s">
        <v>4</v>
      </c>
      <c r="B4" s="68" t="s">
        <v>5</v>
      </c>
      <c r="C4" s="62" t="s">
        <v>6</v>
      </c>
      <c r="D4" s="69" t="s">
        <v>7</v>
      </c>
      <c r="E4" s="67" t="s">
        <v>8</v>
      </c>
      <c r="F4" s="68" t="s">
        <v>5</v>
      </c>
      <c r="G4" s="62" t="s">
        <v>6</v>
      </c>
      <c r="H4" s="69" t="s">
        <v>7</v>
      </c>
    </row>
    <row r="5" spans="1:8" ht="21.75" customHeight="1">
      <c r="A5" s="70" t="s">
        <v>9</v>
      </c>
      <c r="B5" s="71"/>
      <c r="C5" s="63"/>
      <c r="D5" s="72"/>
      <c r="E5" s="70" t="s">
        <v>10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[1]BS!$H$9</f>
        <v>152997519.59999999</v>
      </c>
      <c r="D6" s="73">
        <f>[8]BS!$W$7</f>
        <v>4086012.82</v>
      </c>
      <c r="E6" s="74" t="s">
        <v>12</v>
      </c>
      <c r="F6" s="71">
        <v>68</v>
      </c>
      <c r="G6" s="64">
        <f>-[1]BS!$H$37</f>
        <v>72167598.079999998</v>
      </c>
      <c r="H6" s="73">
        <f>-[8]BS!W38</f>
        <v>186000000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</v>
      </c>
      <c r="F7" s="71">
        <v>69</v>
      </c>
      <c r="G7" s="64"/>
      <c r="H7" s="73">
        <f>-[8]BS!W39</f>
        <v>0</v>
      </c>
    </row>
    <row r="8" spans="1:8" ht="21.75" customHeight="1">
      <c r="A8" s="74" t="s">
        <v>15</v>
      </c>
      <c r="B8" s="71">
        <v>3</v>
      </c>
      <c r="C8" s="64">
        <f>[1]BS!$H$10</f>
        <v>20000000</v>
      </c>
      <c r="D8" s="73">
        <f>[8]BS!$W$8</f>
        <v>191000000</v>
      </c>
      <c r="E8" s="74" t="s">
        <v>16</v>
      </c>
      <c r="F8" s="71">
        <v>70</v>
      </c>
      <c r="G8" s="64">
        <f>-[1]BS!$H$39</f>
        <v>30951810.649999999</v>
      </c>
      <c r="H8" s="73">
        <f>-[8]BS!W40</f>
        <v>41999097.509999998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18</v>
      </c>
      <c r="F9" s="71">
        <v>71</v>
      </c>
      <c r="G9" s="64">
        <f>-[1]BS!$H$40</f>
        <v>815446004.98000002</v>
      </c>
      <c r="H9" s="73">
        <f>-[8]BS!W41</f>
        <v>687352302.92999995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20</v>
      </c>
      <c r="F10" s="71">
        <v>72</v>
      </c>
      <c r="G10" s="64">
        <f>-[1]BS!$H$41</f>
        <v>2628065.2799999998</v>
      </c>
      <c r="H10" s="73">
        <f>-[8]BS!W42</f>
        <v>2379676.92</v>
      </c>
    </row>
    <row r="11" spans="1:8" ht="21.75" customHeight="1">
      <c r="A11" s="74" t="s">
        <v>21</v>
      </c>
      <c r="B11" s="71">
        <v>6</v>
      </c>
      <c r="C11" s="64">
        <f>[1]BS!$H$12</f>
        <v>31256641</v>
      </c>
      <c r="D11" s="73">
        <f>[8]BS!W10</f>
        <v>106676</v>
      </c>
      <c r="E11" s="74" t="s">
        <v>22</v>
      </c>
      <c r="F11" s="71">
        <v>73</v>
      </c>
      <c r="G11" s="64">
        <f>-[1]BS!$H$42</f>
        <v>328962.28000000003</v>
      </c>
      <c r="H11" s="73">
        <f>-[8]BS!W43</f>
        <v>973289.75</v>
      </c>
    </row>
    <row r="12" spans="1:8" ht="21.75" customHeight="1">
      <c r="A12" s="74" t="s">
        <v>23</v>
      </c>
      <c r="B12" s="71">
        <v>7</v>
      </c>
      <c r="C12" s="64">
        <f>[1]BS!$H$13</f>
        <v>19333.2</v>
      </c>
      <c r="D12" s="73">
        <f>[8]BS!W11</f>
        <v>1305836.1299999999</v>
      </c>
      <c r="E12" s="74" t="s">
        <v>24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[1]BS!$H$14</f>
        <v>153569653.40000001</v>
      </c>
      <c r="D13" s="73">
        <f>[8]BS!W12</f>
        <v>60380453.399999999</v>
      </c>
      <c r="E13" s="74" t="s">
        <v>26</v>
      </c>
      <c r="F13" s="71">
        <v>75</v>
      </c>
      <c r="G13" s="64">
        <f>-[1]BS!$H$44</f>
        <v>-5557057.5599999996</v>
      </c>
      <c r="H13" s="64">
        <f>-[8]BS!$W$18</f>
        <v>-8930311.4800000004</v>
      </c>
    </row>
    <row r="14" spans="1:8" ht="21.75" customHeight="1">
      <c r="A14" s="74" t="s">
        <v>27</v>
      </c>
      <c r="B14" s="71">
        <v>9</v>
      </c>
      <c r="C14" s="64">
        <f>[1]BS!$H$15</f>
        <v>0</v>
      </c>
      <c r="D14" s="73">
        <f>[8]BS!$W$14</f>
        <v>22092112.280000001</v>
      </c>
      <c r="E14" s="74" t="s">
        <v>28</v>
      </c>
      <c r="F14" s="71">
        <v>80</v>
      </c>
      <c r="G14" s="64">
        <v>0</v>
      </c>
      <c r="H14" s="73">
        <f>-[8]BS!W46</f>
        <v>0</v>
      </c>
    </row>
    <row r="15" spans="1:8" ht="21.75" customHeight="1">
      <c r="A15" s="74" t="s">
        <v>29</v>
      </c>
      <c r="B15" s="71">
        <v>10</v>
      </c>
      <c r="C15" s="64">
        <f>[1]BS!$H$16</f>
        <v>9321368.1899999995</v>
      </c>
      <c r="D15" s="73">
        <f>[8]BS!$W$15</f>
        <v>18243077.879999999</v>
      </c>
      <c r="E15" s="74" t="s">
        <v>30</v>
      </c>
      <c r="F15" s="71">
        <v>81</v>
      </c>
      <c r="G15" s="64">
        <f>-[1]BS!$H$46</f>
        <v>264280967.02000001</v>
      </c>
      <c r="H15" s="73">
        <f>-[8]BS!W47</f>
        <v>239769326.97999999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32</v>
      </c>
      <c r="F16" s="71">
        <v>82</v>
      </c>
      <c r="G16" s="64">
        <f>-[1]BS!$H$47</f>
        <v>511201.35</v>
      </c>
      <c r="H16" s="73">
        <f>-[8]BS!W48</f>
        <v>10117285.050000001</v>
      </c>
    </row>
    <row r="17" spans="1:8" ht="21.75" customHeight="1">
      <c r="A17" s="75" t="s">
        <v>33</v>
      </c>
      <c r="B17" s="71">
        <v>21</v>
      </c>
      <c r="C17" s="64"/>
      <c r="D17" s="73"/>
      <c r="E17" s="74" t="s">
        <v>34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36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37</v>
      </c>
      <c r="F19" s="71">
        <v>86</v>
      </c>
      <c r="G19" s="64">
        <f>-[1]BS!$D$48</f>
        <v>1722852</v>
      </c>
      <c r="H19" s="73">
        <f>-[8]BS!$W$50</f>
        <v>1722852</v>
      </c>
    </row>
    <row r="20" spans="1:8" ht="21.75" customHeight="1">
      <c r="A20" s="67"/>
      <c r="B20" s="71"/>
      <c r="C20" s="64"/>
      <c r="D20" s="73"/>
      <c r="E20" s="74" t="s">
        <v>132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297214168.50999999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1161383519.6599998</v>
      </c>
    </row>
    <row r="22" spans="1:8" ht="21.75" customHeight="1">
      <c r="A22" s="70" t="s">
        <v>40</v>
      </c>
      <c r="B22" s="71"/>
      <c r="C22" s="64"/>
      <c r="D22" s="73"/>
      <c r="E22" s="70" t="s">
        <v>41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43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45</v>
      </c>
      <c r="F24" s="71">
        <v>102</v>
      </c>
      <c r="G24" s="64"/>
      <c r="H24" s="73"/>
    </row>
    <row r="25" spans="1:8" ht="21.75" customHeight="1">
      <c r="A25" s="74" t="s">
        <v>46</v>
      </c>
      <c r="B25" s="71"/>
      <c r="C25" s="64"/>
      <c r="D25" s="73"/>
      <c r="E25" s="74" t="s">
        <v>47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48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49</v>
      </c>
      <c r="F27" s="71">
        <v>108</v>
      </c>
      <c r="G27" s="64">
        <f>-[1]BS!$H$56</f>
        <v>82065924.310000002</v>
      </c>
      <c r="H27" s="73">
        <f>-[8]BS!$W$58</f>
        <v>81204498.310000002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51</v>
      </c>
      <c r="F28" s="71">
        <v>109</v>
      </c>
      <c r="G28" s="64"/>
      <c r="H28" s="73"/>
    </row>
    <row r="29" spans="1:8" ht="21.75" customHeight="1">
      <c r="A29" s="77" t="s">
        <v>52</v>
      </c>
      <c r="B29" s="71"/>
      <c r="C29" s="64"/>
      <c r="D29" s="73"/>
      <c r="E29" s="67" t="s">
        <v>53</v>
      </c>
      <c r="F29" s="71">
        <v>110</v>
      </c>
      <c r="G29" s="64">
        <f>SUM(G24:G27)</f>
        <v>82065924.310000002</v>
      </c>
      <c r="H29" s="64">
        <f>SUM(H23:H27)</f>
        <v>81204498.310000002</v>
      </c>
    </row>
    <row r="30" spans="1:8" ht="21.75" customHeight="1">
      <c r="A30" s="74" t="s">
        <v>54</v>
      </c>
      <c r="B30" s="71">
        <v>39</v>
      </c>
      <c r="C30" s="64">
        <f>[1]BS!$H$21</f>
        <v>1047263171.87</v>
      </c>
      <c r="D30" s="73">
        <f>[8]BS!W21</f>
        <v>1103042487.46</v>
      </c>
      <c r="E30" s="77" t="s">
        <v>55</v>
      </c>
      <c r="F30" s="71"/>
      <c r="G30" s="64"/>
      <c r="H30" s="73"/>
    </row>
    <row r="31" spans="1:8" ht="21.75" customHeight="1">
      <c r="A31" s="76" t="s">
        <v>56</v>
      </c>
      <c r="B31" s="71">
        <v>40</v>
      </c>
      <c r="C31" s="64">
        <f>[1]BS!$H$22</f>
        <v>31912577.420000002</v>
      </c>
      <c r="D31" s="73">
        <f>[8]BS!W22</f>
        <v>71963246.159999996</v>
      </c>
      <c r="E31" s="74" t="s">
        <v>57</v>
      </c>
      <c r="F31" s="71">
        <v>111</v>
      </c>
      <c r="G31" s="64">
        <f>-[1]BS!$H$49</f>
        <v>1576107</v>
      </c>
      <c r="H31" s="73">
        <f>-[8]BS!$W$51</f>
        <v>1415824.93</v>
      </c>
    </row>
    <row r="32" spans="1:8" ht="21.75" customHeight="1">
      <c r="A32" s="74" t="s">
        <v>58</v>
      </c>
      <c r="B32" s="71">
        <v>41</v>
      </c>
      <c r="C32" s="64">
        <f>[1]BS!$H$23</f>
        <v>1015350594.45</v>
      </c>
      <c r="D32" s="73">
        <f>D30-D31</f>
        <v>1031079241.3000001</v>
      </c>
      <c r="E32" s="67" t="s">
        <v>59</v>
      </c>
      <c r="F32" s="71">
        <v>114</v>
      </c>
      <c r="G32" s="64">
        <f>G21+G29+G31</f>
        <v>1266122435.3899999</v>
      </c>
      <c r="H32" s="64">
        <f>H21+H29+H31</f>
        <v>1244003842.8999999</v>
      </c>
    </row>
    <row r="33" spans="1:8" ht="21.75" customHeight="1">
      <c r="A33" s="75" t="s">
        <v>60</v>
      </c>
      <c r="B33" s="71">
        <v>42</v>
      </c>
      <c r="C33" s="64"/>
      <c r="D33" s="73"/>
      <c r="E33" s="77" t="s">
        <v>61</v>
      </c>
      <c r="F33" s="71"/>
      <c r="G33" s="64"/>
      <c r="H33" s="73"/>
    </row>
    <row r="34" spans="1:8" ht="21.75" customHeight="1">
      <c r="A34" s="74" t="s">
        <v>62</v>
      </c>
      <c r="B34" s="71">
        <v>43</v>
      </c>
      <c r="C34" s="64">
        <f>C32</f>
        <v>1015350594.45</v>
      </c>
      <c r="D34" s="73">
        <f>D32</f>
        <v>1031079241.3000001</v>
      </c>
      <c r="E34" s="74" t="s">
        <v>63</v>
      </c>
      <c r="F34" s="71">
        <v>115</v>
      </c>
      <c r="G34" s="64">
        <f>-[1]BS!$H$63</f>
        <v>570579228.17999995</v>
      </c>
      <c r="H34" s="73">
        <f>-[8]BS!$W$65</f>
        <v>570579228.17999995</v>
      </c>
    </row>
    <row r="35" spans="1:8" ht="21.75" customHeight="1">
      <c r="A35" s="74" t="s">
        <v>64</v>
      </c>
      <c r="B35" s="71">
        <v>44</v>
      </c>
      <c r="C35" s="64">
        <f>[1]BS!$H$26</f>
        <v>58335484.609999999</v>
      </c>
      <c r="D35" s="73">
        <f>[8]BS!$W$26</f>
        <v>60907344.149999999</v>
      </c>
      <c r="E35" s="76" t="s">
        <v>65</v>
      </c>
      <c r="F35" s="71">
        <v>116</v>
      </c>
      <c r="G35" s="64"/>
      <c r="H35" s="73"/>
    </row>
    <row r="36" spans="1:8" ht="21.75" customHeight="1">
      <c r="A36" s="74" t="s">
        <v>66</v>
      </c>
      <c r="B36" s="71">
        <v>45</v>
      </c>
      <c r="C36" s="64">
        <f>[1]BS!$H$27</f>
        <v>240423141.49000001</v>
      </c>
      <c r="D36" s="73">
        <f>[8]BS!$W$27</f>
        <v>269706632.63999999</v>
      </c>
      <c r="E36" s="74" t="s">
        <v>67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68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70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71</v>
      </c>
      <c r="B39" s="71">
        <v>50</v>
      </c>
      <c r="C39" s="64">
        <f>SUM(C34:C37)</f>
        <v>1314109220.5500002</v>
      </c>
      <c r="D39" s="64">
        <f>SUM(D34:D37)</f>
        <v>1361693218.0900002</v>
      </c>
      <c r="E39" s="76" t="s">
        <v>72</v>
      </c>
      <c r="F39" s="71">
        <v>120</v>
      </c>
      <c r="G39" s="64">
        <v>0</v>
      </c>
      <c r="H39" s="73"/>
    </row>
    <row r="40" spans="1:8" ht="21.75" customHeight="1">
      <c r="A40" s="77" t="s">
        <v>73</v>
      </c>
      <c r="B40" s="71"/>
      <c r="C40" s="64"/>
      <c r="D40" s="73"/>
      <c r="E40" s="78" t="s">
        <v>74</v>
      </c>
      <c r="F40" s="71">
        <v>121</v>
      </c>
      <c r="G40" s="64"/>
      <c r="H40" s="73"/>
    </row>
    <row r="41" spans="1:8" ht="21.75" customHeight="1">
      <c r="A41" s="74" t="s">
        <v>75</v>
      </c>
      <c r="B41" s="71">
        <v>51</v>
      </c>
      <c r="C41" s="64">
        <f>[1]BS!$H$30</f>
        <v>96197253.849999994</v>
      </c>
      <c r="D41" s="73">
        <f>[8]BS!$W$30</f>
        <v>95205967.810000002</v>
      </c>
      <c r="E41" s="78" t="s">
        <v>76</v>
      </c>
      <c r="F41" s="71">
        <v>122</v>
      </c>
      <c r="G41" s="64"/>
      <c r="H41" s="73"/>
    </row>
    <row r="42" spans="1:8" ht="21.75" customHeight="1">
      <c r="A42" s="74" t="s">
        <v>77</v>
      </c>
      <c r="B42" s="71">
        <v>52</v>
      </c>
      <c r="C42" s="64">
        <v>0</v>
      </c>
      <c r="D42" s="79"/>
      <c r="E42" s="78" t="s">
        <v>78</v>
      </c>
      <c r="F42" s="71">
        <v>123</v>
      </c>
      <c r="G42" s="64"/>
      <c r="H42" s="73"/>
    </row>
    <row r="43" spans="1:8" ht="21.75" customHeight="1">
      <c r="A43" s="74" t="s">
        <v>79</v>
      </c>
      <c r="B43" s="71">
        <v>53</v>
      </c>
      <c r="C43" s="64"/>
      <c r="D43" s="73"/>
      <c r="E43" s="78" t="s">
        <v>80</v>
      </c>
      <c r="F43" s="71">
        <v>124</v>
      </c>
      <c r="G43" s="64"/>
      <c r="H43" s="73"/>
    </row>
    <row r="44" spans="1:8" ht="21.75" customHeight="1">
      <c r="A44" s="75" t="s">
        <v>81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129</v>
      </c>
      <c r="B45" s="71"/>
      <c r="C45" s="64"/>
      <c r="D45" s="73"/>
      <c r="E45" s="74" t="s">
        <v>83</v>
      </c>
      <c r="F45" s="71">
        <v>126</v>
      </c>
      <c r="G45" s="64">
        <f>-[1]BS!$H$66</f>
        <v>0</v>
      </c>
      <c r="H45" s="64">
        <f>-[8]BS!$W$68</f>
        <v>-6263806.5099999998</v>
      </c>
    </row>
    <row r="46" spans="1:8" ht="21.75" customHeight="1">
      <c r="A46" s="80" t="s">
        <v>84</v>
      </c>
      <c r="B46" s="71">
        <v>60</v>
      </c>
      <c r="C46" s="64">
        <f>SUM(C41:C45)</f>
        <v>96197253.849999994</v>
      </c>
      <c r="D46" s="64">
        <f>SUM(D41:D45)</f>
        <v>95205967.810000002</v>
      </c>
      <c r="E46" s="75" t="s">
        <v>85</v>
      </c>
      <c r="F46" s="71">
        <v>127</v>
      </c>
      <c r="G46" s="64"/>
      <c r="H46" s="64"/>
    </row>
    <row r="47" spans="1:8" ht="21.75" customHeight="1">
      <c r="A47" s="77" t="s">
        <v>55</v>
      </c>
      <c r="B47" s="71"/>
      <c r="C47" s="64"/>
      <c r="D47" s="73"/>
      <c r="E47" s="74" t="s">
        <v>86</v>
      </c>
      <c r="F47" s="71">
        <v>131</v>
      </c>
      <c r="G47" s="64">
        <f>-[1]BS!$H$67</f>
        <v>-37958479.329999998</v>
      </c>
      <c r="H47" s="64">
        <f>-[8]BS!$W$69</f>
        <v>-37958479.329999998</v>
      </c>
    </row>
    <row r="48" spans="1:8" ht="21.75" customHeight="1">
      <c r="A48" s="74" t="s">
        <v>87</v>
      </c>
      <c r="B48" s="71">
        <v>61</v>
      </c>
      <c r="C48" s="64">
        <f>[1]BS!$H$31</f>
        <v>21272194.449999999</v>
      </c>
      <c r="D48" s="73">
        <f>[8]BS!$W$32</f>
        <v>16247430.83</v>
      </c>
      <c r="E48" s="74" t="s">
        <v>88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89</v>
      </c>
      <c r="F49" s="71">
        <v>133</v>
      </c>
      <c r="G49" s="64">
        <f>SUM(G36,G38,G45:G48)</f>
        <v>532620748.84999996</v>
      </c>
      <c r="H49" s="64">
        <f>SUM(H36,H38,H45:H48)</f>
        <v>526356942.33999997</v>
      </c>
    </row>
    <row r="50" spans="1:8" ht="21.75" customHeight="1">
      <c r="A50" s="67" t="s">
        <v>90</v>
      </c>
      <c r="B50" s="71">
        <v>67</v>
      </c>
      <c r="C50" s="64">
        <f>C21+C28+C39+C46+C48</f>
        <v>1798743184.24</v>
      </c>
      <c r="D50" s="64">
        <f>D21+D28+D39+D46+D48</f>
        <v>1770360785.24</v>
      </c>
      <c r="E50" s="80" t="s">
        <v>91</v>
      </c>
      <c r="F50" s="71">
        <v>135</v>
      </c>
      <c r="G50" s="64">
        <f>G49+G32</f>
        <v>1798743184.2399998</v>
      </c>
      <c r="H50" s="64">
        <f>H49+H32</f>
        <v>1770360785.2399998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130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15" type="noConversion"/>
  <conditionalFormatting sqref="C49:D4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375" style="1" bestFit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7.625" style="1" customWidth="1" collapsed="1"/>
    <col min="9" max="16384" width="9" style="1"/>
  </cols>
  <sheetData>
    <row r="1" spans="1:8" ht="27.75">
      <c r="A1" s="141" t="s">
        <v>92</v>
      </c>
      <c r="B1" s="141"/>
      <c r="C1" s="141"/>
      <c r="D1" s="141"/>
      <c r="E1" s="141"/>
      <c r="F1" s="141"/>
    </row>
    <row r="2" spans="1:8" ht="15.75">
      <c r="A2" s="11"/>
      <c r="B2" s="143">
        <v>40359</v>
      </c>
      <c r="C2" s="143"/>
      <c r="D2" s="143"/>
      <c r="F2" s="12" t="s">
        <v>93</v>
      </c>
    </row>
    <row r="3" spans="1:8">
      <c r="A3" s="9" t="s">
        <v>2</v>
      </c>
      <c r="B3" s="9"/>
      <c r="C3" s="9"/>
      <c r="D3" s="9"/>
      <c r="E3" s="9"/>
      <c r="F3" s="13" t="s">
        <v>3</v>
      </c>
    </row>
    <row r="4" spans="1:8" ht="30">
      <c r="A4" s="144" t="s">
        <v>96</v>
      </c>
      <c r="B4" s="145"/>
      <c r="C4" s="14" t="s">
        <v>5</v>
      </c>
      <c r="D4" s="15" t="s">
        <v>98</v>
      </c>
      <c r="E4" s="16"/>
      <c r="F4" s="17" t="s">
        <v>99</v>
      </c>
    </row>
    <row r="5" spans="1:8" s="3" customFormat="1">
      <c r="A5" s="18" t="s">
        <v>100</v>
      </c>
      <c r="B5" s="19"/>
      <c r="C5" s="20">
        <v>1</v>
      </c>
      <c r="D5" s="23">
        <f>[8]PL!$T$22</f>
        <v>27127758.850000001</v>
      </c>
      <c r="E5" s="22"/>
      <c r="F5" s="23">
        <f>[8]PL!$E$22</f>
        <v>161840386.34999999</v>
      </c>
      <c r="H5" s="94"/>
    </row>
    <row r="6" spans="1:8" s="3" customFormat="1">
      <c r="A6" s="24" t="s">
        <v>101</v>
      </c>
      <c r="B6" s="25"/>
      <c r="C6" s="20">
        <v>2</v>
      </c>
      <c r="D6" s="23">
        <v>0</v>
      </c>
      <c r="E6" s="22"/>
      <c r="F6" s="23">
        <v>0</v>
      </c>
    </row>
    <row r="7" spans="1:8" s="3" customFormat="1">
      <c r="A7" s="26" t="s">
        <v>102</v>
      </c>
      <c r="B7" s="25"/>
      <c r="C7" s="20">
        <v>4</v>
      </c>
      <c r="D7" s="23">
        <f>-[8]PL!$T$35</f>
        <v>27282934.140000001</v>
      </c>
      <c r="E7" s="22"/>
      <c r="F7" s="23">
        <f>-[8]PL!$E$35</f>
        <v>162133833.37</v>
      </c>
    </row>
    <row r="8" spans="1:8" s="3" customFormat="1">
      <c r="A8" s="24" t="s">
        <v>103</v>
      </c>
      <c r="B8" s="25"/>
      <c r="C8" s="20">
        <v>5</v>
      </c>
      <c r="D8" s="23">
        <v>0</v>
      </c>
      <c r="E8" s="22"/>
      <c r="F8" s="23">
        <v>0</v>
      </c>
    </row>
    <row r="9" spans="1:8" s="3" customFormat="1">
      <c r="A9" s="24" t="s">
        <v>104</v>
      </c>
      <c r="B9" s="25"/>
      <c r="C9" s="20">
        <v>6</v>
      </c>
      <c r="D9" s="23">
        <v>0</v>
      </c>
      <c r="E9" s="22"/>
      <c r="F9" s="23">
        <v>0</v>
      </c>
    </row>
    <row r="10" spans="1:8" s="3" customFormat="1">
      <c r="A10" s="18" t="s">
        <v>105</v>
      </c>
      <c r="B10" s="25"/>
      <c r="C10" s="20">
        <v>10</v>
      </c>
      <c r="D10" s="23">
        <f>D5-D7</f>
        <v>-155175.28999999911</v>
      </c>
      <c r="E10" s="22"/>
      <c r="F10" s="23">
        <f>F5-F7</f>
        <v>-293447.02000001073</v>
      </c>
      <c r="G10" s="27">
        <f>D10/D5</f>
        <v>-5.7201662274434109E-3</v>
      </c>
    </row>
    <row r="11" spans="1:8" s="3" customFormat="1">
      <c r="A11" s="26" t="s">
        <v>106</v>
      </c>
      <c r="B11" s="25"/>
      <c r="C11" s="20">
        <v>11</v>
      </c>
      <c r="D11" s="23"/>
      <c r="E11" s="22"/>
      <c r="F11" s="23"/>
    </row>
    <row r="12" spans="1:8" s="3" customFormat="1">
      <c r="A12" s="26" t="s">
        <v>107</v>
      </c>
      <c r="B12" s="25"/>
      <c r="C12" s="20">
        <v>14</v>
      </c>
      <c r="D12" s="23"/>
      <c r="E12" s="22"/>
      <c r="F12" s="23"/>
    </row>
    <row r="13" spans="1:8" s="3" customFormat="1">
      <c r="A13" s="24" t="s">
        <v>108</v>
      </c>
      <c r="B13" s="25"/>
      <c r="C13" s="20">
        <v>15</v>
      </c>
      <c r="D13" s="23">
        <f>-[8]PL!$T$54</f>
        <v>1287034.07</v>
      </c>
      <c r="E13" s="22"/>
      <c r="F13" s="23">
        <f>-[8]PL!$E$54</f>
        <v>10091831.790000001</v>
      </c>
      <c r="G13" s="28"/>
      <c r="H13" s="54"/>
    </row>
    <row r="14" spans="1:8" s="3" customFormat="1">
      <c r="A14" s="24" t="s">
        <v>109</v>
      </c>
      <c r="B14" s="25"/>
      <c r="C14" s="20">
        <v>16</v>
      </c>
      <c r="D14" s="23"/>
      <c r="E14" s="22"/>
      <c r="F14" s="23"/>
      <c r="G14" s="28"/>
      <c r="H14" s="54"/>
    </row>
    <row r="15" spans="1:8" s="3" customFormat="1">
      <c r="A15" s="24" t="s">
        <v>110</v>
      </c>
      <c r="B15" s="25"/>
      <c r="C15" s="20">
        <v>17</v>
      </c>
      <c r="D15" s="23">
        <f>-[8]PL!$T$56</f>
        <v>-633592.85</v>
      </c>
      <c r="E15" s="22"/>
      <c r="F15" s="23">
        <f>-[8]PL!$E$56</f>
        <v>-1254163.73</v>
      </c>
      <c r="G15" s="28"/>
      <c r="H15" s="54"/>
    </row>
    <row r="16" spans="1:8" s="3" customFormat="1">
      <c r="A16" s="29" t="s">
        <v>111</v>
      </c>
      <c r="B16" s="25"/>
      <c r="C16" s="20"/>
      <c r="D16" s="23"/>
      <c r="E16" s="22"/>
      <c r="F16" s="23"/>
      <c r="H16" s="54"/>
    </row>
    <row r="17" spans="1:8" s="3" customFormat="1">
      <c r="A17" s="30" t="s">
        <v>112</v>
      </c>
      <c r="B17" s="25"/>
      <c r="C17" s="20"/>
      <c r="D17" s="23"/>
      <c r="E17" s="22"/>
      <c r="F17" s="23"/>
      <c r="H17" s="54"/>
    </row>
    <row r="18" spans="1:8" s="3" customFormat="1">
      <c r="A18" s="18" t="s">
        <v>113</v>
      </c>
      <c r="B18" s="25"/>
      <c r="C18" s="20">
        <v>18</v>
      </c>
      <c r="D18" s="23">
        <f>D10+D11-D12-D13-D14-D15</f>
        <v>-808616.50999999919</v>
      </c>
      <c r="E18" s="21">
        <f>E10+E11-E12-E13-E14-E15</f>
        <v>0</v>
      </c>
      <c r="F18" s="23">
        <f>F10+F11-F12-F13-F14-F15</f>
        <v>-9131115.0800000113</v>
      </c>
      <c r="G18" s="27">
        <f>F18/F5</f>
        <v>-5.642049729325805E-2</v>
      </c>
      <c r="H18" s="54"/>
    </row>
    <row r="19" spans="1:8" s="3" customFormat="1">
      <c r="A19" s="26" t="s">
        <v>114</v>
      </c>
      <c r="B19" s="25"/>
      <c r="C19" s="20">
        <v>19</v>
      </c>
      <c r="D19" s="23"/>
      <c r="E19" s="22"/>
      <c r="F19" s="23"/>
      <c r="H19" s="54"/>
    </row>
    <row r="20" spans="1:8" s="3" customFormat="1">
      <c r="A20" s="24" t="s">
        <v>115</v>
      </c>
      <c r="B20" s="25"/>
      <c r="C20" s="20">
        <v>22</v>
      </c>
      <c r="D20" s="23">
        <f>[8]PL!$T$66</f>
        <v>143571</v>
      </c>
      <c r="E20" s="21">
        <v>17376.669999999998</v>
      </c>
      <c r="F20" s="23">
        <f>[8]PL!$E$66</f>
        <v>861426</v>
      </c>
      <c r="H20" s="54"/>
    </row>
    <row r="21" spans="1:8" s="3" customFormat="1">
      <c r="A21" s="24" t="s">
        <v>116</v>
      </c>
      <c r="B21" s="25"/>
      <c r="C21" s="20">
        <v>23</v>
      </c>
      <c r="D21" s="23"/>
      <c r="E21" s="21">
        <v>1500</v>
      </c>
      <c r="F21" s="23"/>
      <c r="H21" s="54"/>
    </row>
    <row r="22" spans="1:8" s="3" customFormat="1">
      <c r="A22" s="26" t="s">
        <v>117</v>
      </c>
      <c r="B22" s="25"/>
      <c r="C22" s="20">
        <v>25</v>
      </c>
      <c r="D22" s="23">
        <f>-[8]PL!$T$67</f>
        <v>4361.5</v>
      </c>
      <c r="E22" s="21"/>
      <c r="F22" s="23">
        <f>-[8]PL!$E$67</f>
        <v>8814.5</v>
      </c>
      <c r="H22" s="54"/>
    </row>
    <row r="23" spans="1:8" s="3" customFormat="1">
      <c r="A23" s="18" t="s">
        <v>118</v>
      </c>
      <c r="B23" s="25"/>
      <c r="C23" s="20">
        <v>27</v>
      </c>
      <c r="D23" s="23">
        <f>D18+D19+D20+D21-D22</f>
        <v>-669407.00999999919</v>
      </c>
      <c r="E23" s="23">
        <f>E18+E19+E20+E21-E22</f>
        <v>18876.669999999998</v>
      </c>
      <c r="F23" s="23">
        <f>F18+F19+F20+F21-F22</f>
        <v>-8278503.5800000113</v>
      </c>
      <c r="H23" s="54"/>
    </row>
    <row r="24" spans="1:8" s="3" customFormat="1">
      <c r="A24" s="26" t="s">
        <v>119</v>
      </c>
      <c r="B24" s="25"/>
      <c r="C24" s="20">
        <v>28</v>
      </c>
      <c r="D24" s="23">
        <f>-[8]PL!$T$71</f>
        <v>-158196.95000000001</v>
      </c>
      <c r="E24" s="21">
        <v>-1841264.04</v>
      </c>
      <c r="F24" s="23">
        <f>-[8]PL!$E$71</f>
        <v>-2014697.07</v>
      </c>
      <c r="H24" s="54"/>
    </row>
    <row r="25" spans="1:8" s="3" customFormat="1">
      <c r="A25" s="31" t="s">
        <v>120</v>
      </c>
      <c r="B25" s="32"/>
      <c r="C25" s="33">
        <v>30</v>
      </c>
      <c r="D25" s="23">
        <f>D23-D24</f>
        <v>-511210.05999999918</v>
      </c>
      <c r="E25" s="21">
        <f>E23-E24</f>
        <v>1860140.71</v>
      </c>
      <c r="F25" s="23">
        <f>F23-F24</f>
        <v>-6263806.510000011</v>
      </c>
      <c r="G25" s="27">
        <f>D25/D5</f>
        <v>-1.8844537170456276E-2</v>
      </c>
      <c r="H25" s="54"/>
    </row>
    <row r="26" spans="1:8">
      <c r="A26" s="37"/>
      <c r="B26" s="38"/>
      <c r="C26" s="39"/>
      <c r="D26" s="38"/>
      <c r="E26" s="38"/>
      <c r="F26" s="38"/>
    </row>
    <row r="27" spans="1:8">
      <c r="A27" s="40" t="s">
        <v>121</v>
      </c>
      <c r="B27" s="41"/>
      <c r="C27" s="42"/>
      <c r="D27" s="41"/>
      <c r="E27" s="41"/>
      <c r="F27" s="41"/>
    </row>
    <row r="28" spans="1:8" s="3" customFormat="1">
      <c r="A28" s="43" t="s">
        <v>122</v>
      </c>
      <c r="B28" s="44"/>
      <c r="C28" s="95"/>
      <c r="D28" s="46"/>
      <c r="E28" s="47"/>
      <c r="F28" s="48"/>
    </row>
    <row r="29" spans="1:8" s="3" customFormat="1">
      <c r="A29" s="18" t="s">
        <v>123</v>
      </c>
      <c r="B29" s="49"/>
      <c r="C29" s="50"/>
      <c r="D29" s="21"/>
      <c r="E29" s="22"/>
      <c r="F29" s="23"/>
    </row>
    <row r="30" spans="1:8" s="3" customFormat="1">
      <c r="A30" s="18" t="s">
        <v>124</v>
      </c>
      <c r="B30" s="49"/>
      <c r="C30" s="50"/>
      <c r="D30" s="21"/>
      <c r="E30" s="22"/>
      <c r="F30" s="23"/>
    </row>
    <row r="31" spans="1:8" s="3" customFormat="1">
      <c r="A31" s="18" t="s">
        <v>125</v>
      </c>
      <c r="B31" s="49"/>
      <c r="C31" s="50"/>
      <c r="D31" s="21"/>
      <c r="E31" s="22"/>
      <c r="F31" s="23"/>
    </row>
    <row r="32" spans="1:8" s="3" customFormat="1">
      <c r="A32" s="18" t="s">
        <v>126</v>
      </c>
      <c r="B32" s="49"/>
      <c r="C32" s="50"/>
      <c r="D32" s="21"/>
      <c r="E32" s="22"/>
      <c r="F32" s="23"/>
    </row>
    <row r="33" spans="1:6" s="3" customForma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15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8" workbookViewId="0">
      <selection activeCell="E55" sqref="E55"/>
    </sheetView>
  </sheetViews>
  <sheetFormatPr defaultRowHeight="14.25"/>
  <cols>
    <col min="1" max="1" width="24.125" style="1" customWidth="1"/>
    <col min="2" max="2" width="5" style="59" customWidth="1"/>
    <col min="3" max="4" width="18.125" style="58" customWidth="1"/>
    <col min="5" max="5" width="26.5" style="58" customWidth="1"/>
    <col min="6" max="6" width="4.875" style="10" customWidth="1"/>
    <col min="7" max="8" width="18.625" style="1" customWidth="1"/>
    <col min="9" max="9" width="20.5" style="1" bestFit="1" customWidth="1"/>
    <col min="10" max="16384" width="9" style="1"/>
  </cols>
  <sheetData>
    <row r="1" spans="1:9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9" ht="18.75">
      <c r="A2" s="2"/>
      <c r="B2" s="4"/>
      <c r="C2" s="60"/>
      <c r="D2" s="142">
        <v>42308</v>
      </c>
      <c r="E2" s="142"/>
      <c r="F2" s="7"/>
      <c r="G2" s="8"/>
      <c r="H2" s="8" t="s">
        <v>1</v>
      </c>
    </row>
    <row r="3" spans="1:9" ht="21.75" customHeight="1">
      <c r="A3" s="146" t="s">
        <v>2</v>
      </c>
      <c r="B3" s="146"/>
      <c r="C3" s="146"/>
      <c r="D3" s="6" t="s">
        <v>292</v>
      </c>
      <c r="E3" s="6"/>
      <c r="F3" s="6"/>
      <c r="G3" s="66"/>
      <c r="H3" s="66" t="s">
        <v>3</v>
      </c>
    </row>
    <row r="4" spans="1:9" ht="21.75" customHeight="1">
      <c r="A4" s="67" t="s">
        <v>4</v>
      </c>
      <c r="B4" s="68" t="s">
        <v>5</v>
      </c>
      <c r="C4" s="62" t="s">
        <v>209</v>
      </c>
      <c r="D4" s="69" t="s">
        <v>210</v>
      </c>
      <c r="E4" s="67" t="s">
        <v>211</v>
      </c>
      <c r="F4" s="68" t="s">
        <v>212</v>
      </c>
      <c r="G4" s="62" t="s">
        <v>209</v>
      </c>
      <c r="H4" s="69" t="s">
        <v>210</v>
      </c>
    </row>
    <row r="5" spans="1:9" ht="21.75" customHeight="1">
      <c r="A5" s="70" t="s">
        <v>9</v>
      </c>
      <c r="B5" s="71"/>
      <c r="C5" s="72"/>
      <c r="D5" s="72"/>
      <c r="E5" s="70" t="s">
        <v>213</v>
      </c>
      <c r="F5" s="71"/>
      <c r="G5" s="101"/>
      <c r="H5" s="101"/>
    </row>
    <row r="6" spans="1:9" ht="21.75" customHeight="1">
      <c r="A6" s="74" t="s">
        <v>11</v>
      </c>
      <c r="B6" s="71">
        <v>1</v>
      </c>
      <c r="C6" s="101">
        <v>218939.4</v>
      </c>
      <c r="D6" s="105">
        <v>98823</v>
      </c>
      <c r="E6" s="74" t="s">
        <v>214</v>
      </c>
      <c r="F6" s="71">
        <v>68</v>
      </c>
      <c r="G6" s="101"/>
      <c r="H6" s="101"/>
    </row>
    <row r="7" spans="1:9" ht="21.75" customHeight="1">
      <c r="A7" s="74" t="s">
        <v>295</v>
      </c>
      <c r="B7" s="71"/>
      <c r="C7" s="101"/>
      <c r="D7" s="101"/>
      <c r="E7" s="74"/>
      <c r="F7" s="71"/>
      <c r="G7" s="101"/>
      <c r="H7" s="101"/>
    </row>
    <row r="8" spans="1:9" ht="21.75" customHeight="1">
      <c r="A8" s="74" t="s">
        <v>13</v>
      </c>
      <c r="B8" s="71">
        <v>2</v>
      </c>
      <c r="C8" s="104"/>
      <c r="D8" s="104"/>
      <c r="E8" s="74" t="s">
        <v>215</v>
      </c>
      <c r="F8" s="71">
        <v>69</v>
      </c>
      <c r="G8" s="101"/>
      <c r="H8" s="101"/>
    </row>
    <row r="9" spans="1:9" ht="21.75" customHeight="1">
      <c r="A9" s="74" t="s">
        <v>15</v>
      </c>
      <c r="B9" s="71">
        <v>3</v>
      </c>
      <c r="C9" s="64"/>
      <c r="D9" s="64"/>
      <c r="E9" s="74" t="s">
        <v>216</v>
      </c>
      <c r="F9" s="71">
        <v>70</v>
      </c>
      <c r="G9" s="101">
        <v>53193106.109999999</v>
      </c>
      <c r="H9" s="101">
        <v>72237330.280000001</v>
      </c>
    </row>
    <row r="10" spans="1:9" ht="21.75" customHeight="1">
      <c r="A10" s="74" t="s">
        <v>17</v>
      </c>
      <c r="B10" s="71">
        <v>4</v>
      </c>
      <c r="C10" s="64"/>
      <c r="D10" s="64"/>
      <c r="E10" s="74" t="s">
        <v>217</v>
      </c>
      <c r="F10" s="71">
        <v>71</v>
      </c>
      <c r="G10" s="101">
        <v>2425</v>
      </c>
      <c r="H10" s="101"/>
    </row>
    <row r="11" spans="1:9" ht="21.75" customHeight="1">
      <c r="A11" s="74" t="s">
        <v>19</v>
      </c>
      <c r="B11" s="71">
        <v>5</v>
      </c>
      <c r="C11" s="64"/>
      <c r="D11" s="64"/>
      <c r="E11" s="74" t="s">
        <v>218</v>
      </c>
      <c r="F11" s="71">
        <v>72</v>
      </c>
      <c r="G11" s="101">
        <v>1622283.84</v>
      </c>
      <c r="H11" s="101">
        <v>645696.15</v>
      </c>
      <c r="I11" s="103"/>
    </row>
    <row r="12" spans="1:9" ht="21.75" customHeight="1">
      <c r="A12" s="74" t="s">
        <v>21</v>
      </c>
      <c r="B12" s="71">
        <v>6</v>
      </c>
      <c r="C12" s="64"/>
      <c r="D12" s="64"/>
      <c r="E12" s="74" t="s">
        <v>219</v>
      </c>
      <c r="F12" s="71">
        <v>73</v>
      </c>
      <c r="G12" s="101">
        <v>6244547.1799999997</v>
      </c>
      <c r="H12" s="101">
        <v>6365747.2000000002</v>
      </c>
    </row>
    <row r="13" spans="1:9" ht="21.75" customHeight="1">
      <c r="A13" s="74" t="s">
        <v>23</v>
      </c>
      <c r="B13" s="71">
        <v>7</v>
      </c>
      <c r="C13" s="101">
        <v>1175912252.7</v>
      </c>
      <c r="D13" s="107">
        <v>1175051935.71</v>
      </c>
      <c r="E13" s="74" t="s">
        <v>296</v>
      </c>
      <c r="F13" s="71">
        <v>74</v>
      </c>
      <c r="G13" s="101"/>
      <c r="H13" s="101"/>
      <c r="I13" s="88"/>
    </row>
    <row r="14" spans="1:9" ht="21.75" customHeight="1">
      <c r="A14" s="74" t="s">
        <v>25</v>
      </c>
      <c r="B14" s="71">
        <v>8</v>
      </c>
      <c r="C14" s="101">
        <v>3083833.19</v>
      </c>
      <c r="D14" s="101">
        <v>5753833.1900000004</v>
      </c>
      <c r="E14" s="74" t="s">
        <v>220</v>
      </c>
      <c r="F14" s="71">
        <v>75</v>
      </c>
      <c r="G14" s="101">
        <v>8927033.3200000003</v>
      </c>
      <c r="H14" s="101">
        <v>14418764.25</v>
      </c>
      <c r="I14" s="103"/>
    </row>
    <row r="15" spans="1:9" ht="21.75" customHeight="1">
      <c r="A15" s="74" t="s">
        <v>27</v>
      </c>
      <c r="B15" s="71">
        <v>9</v>
      </c>
      <c r="C15" s="101">
        <v>59287000.5</v>
      </c>
      <c r="D15" s="101">
        <v>59287000.5</v>
      </c>
      <c r="E15" s="74" t="s">
        <v>221</v>
      </c>
      <c r="F15" s="71">
        <v>80</v>
      </c>
      <c r="G15" s="101"/>
      <c r="H15" s="101"/>
    </row>
    <row r="16" spans="1:9" ht="21.75" customHeight="1">
      <c r="A16" s="74" t="s">
        <v>29</v>
      </c>
      <c r="B16" s="71">
        <v>10</v>
      </c>
      <c r="C16" s="101">
        <v>3532334.0700000003</v>
      </c>
      <c r="D16" s="101">
        <v>2806588.99</v>
      </c>
      <c r="E16" s="74" t="s">
        <v>222</v>
      </c>
      <c r="F16" s="71">
        <v>81</v>
      </c>
      <c r="G16" s="101">
        <v>1242435931.1299999</v>
      </c>
      <c r="H16" s="101">
        <v>1246740878.04</v>
      </c>
    </row>
    <row r="17" spans="1:9" ht="21.75" customHeight="1">
      <c r="A17" s="74" t="s">
        <v>31</v>
      </c>
      <c r="B17" s="71">
        <v>11</v>
      </c>
      <c r="C17" s="64"/>
      <c r="D17" s="64"/>
      <c r="E17" s="74" t="s">
        <v>223</v>
      </c>
      <c r="F17" s="71">
        <v>82</v>
      </c>
      <c r="G17" s="101">
        <v>87018113.510000005</v>
      </c>
      <c r="H17" s="101">
        <v>60260180.969999999</v>
      </c>
      <c r="I17" s="88"/>
    </row>
    <row r="18" spans="1:9" ht="21.75" customHeight="1">
      <c r="A18" s="75" t="s">
        <v>33</v>
      </c>
      <c r="B18" s="71">
        <v>21</v>
      </c>
      <c r="C18" s="64"/>
      <c r="D18" s="64"/>
      <c r="E18" s="74" t="s">
        <v>224</v>
      </c>
      <c r="F18" s="71">
        <v>83</v>
      </c>
      <c r="G18" s="101"/>
      <c r="H18" s="101"/>
    </row>
    <row r="19" spans="1:9" ht="21.75" customHeight="1">
      <c r="A19" s="74" t="s">
        <v>35</v>
      </c>
      <c r="B19" s="71">
        <v>24</v>
      </c>
      <c r="C19" s="101"/>
      <c r="D19" s="101"/>
      <c r="E19" s="74" t="s">
        <v>225</v>
      </c>
      <c r="F19" s="71">
        <v>84</v>
      </c>
      <c r="G19" s="101"/>
      <c r="H19" s="101"/>
    </row>
    <row r="20" spans="1:9" ht="21.75" customHeight="1">
      <c r="A20" s="67"/>
      <c r="B20" s="71"/>
      <c r="C20" s="64"/>
      <c r="D20" s="64"/>
      <c r="E20" s="74" t="s">
        <v>226</v>
      </c>
      <c r="F20" s="71">
        <v>86</v>
      </c>
      <c r="G20" s="101">
        <v>144914205.28999999</v>
      </c>
      <c r="H20" s="101">
        <v>185750004.16999999</v>
      </c>
    </row>
    <row r="21" spans="1:9" ht="21.75" customHeight="1">
      <c r="A21" s="67"/>
      <c r="B21" s="71"/>
      <c r="C21" s="64"/>
      <c r="D21" s="64"/>
      <c r="E21" s="74" t="s">
        <v>227</v>
      </c>
      <c r="F21" s="71">
        <v>90</v>
      </c>
      <c r="G21" s="101"/>
      <c r="H21" s="101"/>
    </row>
    <row r="22" spans="1:9" ht="21.75" customHeight="1">
      <c r="A22" s="67" t="s">
        <v>38</v>
      </c>
      <c r="B22" s="71">
        <v>31</v>
      </c>
      <c r="C22" s="101">
        <f>SUM(C6:C21)</f>
        <v>1242034359.8600001</v>
      </c>
      <c r="D22" s="101">
        <f>SUM(D6:D21)</f>
        <v>1242998181.3900001</v>
      </c>
      <c r="E22" s="76" t="s">
        <v>39</v>
      </c>
      <c r="F22" s="71">
        <v>100</v>
      </c>
      <c r="G22" s="101">
        <f>SUM(G6:G21)</f>
        <v>1544357645.3799999</v>
      </c>
      <c r="H22" s="101">
        <f>SUM(H6:H21)</f>
        <v>1586418601.0600002</v>
      </c>
    </row>
    <row r="23" spans="1:9" ht="21.75" customHeight="1">
      <c r="A23" s="70" t="s">
        <v>40</v>
      </c>
      <c r="B23" s="71"/>
      <c r="C23" s="101"/>
      <c r="D23" s="101"/>
      <c r="E23" s="70" t="s">
        <v>228</v>
      </c>
      <c r="F23" s="71"/>
      <c r="G23" s="101"/>
      <c r="H23" s="101"/>
    </row>
    <row r="24" spans="1:9" ht="21.75" customHeight="1">
      <c r="A24" s="74" t="s">
        <v>42</v>
      </c>
      <c r="B24" s="71">
        <v>32</v>
      </c>
      <c r="C24" s="101"/>
      <c r="D24" s="101"/>
      <c r="E24" s="74" t="s">
        <v>229</v>
      </c>
      <c r="F24" s="71">
        <v>101</v>
      </c>
      <c r="G24" s="101"/>
      <c r="H24" s="101"/>
    </row>
    <row r="25" spans="1:9" ht="21.75" customHeight="1">
      <c r="A25" s="74" t="s">
        <v>44</v>
      </c>
      <c r="B25" s="71">
        <v>34</v>
      </c>
      <c r="C25" s="101"/>
      <c r="D25" s="101"/>
      <c r="E25" s="74" t="s">
        <v>230</v>
      </c>
      <c r="F25" s="71">
        <v>102</v>
      </c>
      <c r="G25" s="101"/>
      <c r="H25" s="101"/>
    </row>
    <row r="26" spans="1:9" ht="21.75" customHeight="1">
      <c r="A26" s="74" t="s">
        <v>46</v>
      </c>
      <c r="B26" s="71"/>
      <c r="C26" s="101"/>
      <c r="D26" s="101"/>
      <c r="E26" s="74" t="s">
        <v>231</v>
      </c>
      <c r="F26" s="71">
        <v>103</v>
      </c>
      <c r="G26" s="101">
        <v>36403340.280000001</v>
      </c>
      <c r="H26" s="101"/>
    </row>
    <row r="27" spans="1:9" ht="21.75" customHeight="1">
      <c r="A27" s="67"/>
      <c r="B27" s="71"/>
      <c r="C27" s="101"/>
      <c r="D27" s="101"/>
      <c r="E27" s="74" t="s">
        <v>232</v>
      </c>
      <c r="F27" s="71">
        <v>106</v>
      </c>
      <c r="G27" s="101"/>
      <c r="H27" s="101"/>
    </row>
    <row r="28" spans="1:9" ht="21.75" customHeight="1">
      <c r="A28" s="67"/>
      <c r="B28" s="71"/>
      <c r="C28" s="101"/>
      <c r="D28" s="101"/>
      <c r="E28" s="74" t="s">
        <v>233</v>
      </c>
      <c r="F28" s="71">
        <v>108</v>
      </c>
      <c r="G28" s="101">
        <v>451664466.07999998</v>
      </c>
      <c r="H28" s="101">
        <v>450228756.07999998</v>
      </c>
    </row>
    <row r="29" spans="1:9" ht="21.75" customHeight="1">
      <c r="A29" s="67" t="s">
        <v>50</v>
      </c>
      <c r="B29" s="71">
        <v>38</v>
      </c>
      <c r="C29" s="101">
        <f>SUM(C24:C28)</f>
        <v>0</v>
      </c>
      <c r="D29" s="101">
        <f>SUM(D24:D28)</f>
        <v>0</v>
      </c>
      <c r="E29" s="102" t="s">
        <v>234</v>
      </c>
      <c r="F29" s="71">
        <v>109</v>
      </c>
      <c r="G29" s="101"/>
      <c r="H29" s="101"/>
    </row>
    <row r="30" spans="1:9" ht="21.75" customHeight="1">
      <c r="A30" s="77" t="s">
        <v>52</v>
      </c>
      <c r="B30" s="71"/>
      <c r="C30" s="101"/>
      <c r="D30" s="101"/>
      <c r="E30" s="71" t="s">
        <v>235</v>
      </c>
      <c r="F30" s="71">
        <v>110</v>
      </c>
      <c r="G30" s="101">
        <f>SUM(G24:G28)</f>
        <v>488067806.36000001</v>
      </c>
      <c r="H30" s="101">
        <f>SUM(H24:H28)</f>
        <v>450228756.07999998</v>
      </c>
    </row>
    <row r="31" spans="1:9" ht="21.75" customHeight="1">
      <c r="A31" s="74" t="s">
        <v>54</v>
      </c>
      <c r="B31" s="71">
        <v>39</v>
      </c>
      <c r="C31" s="101">
        <v>1055872767.48</v>
      </c>
      <c r="D31" s="101">
        <v>1055872767.48</v>
      </c>
      <c r="E31" s="77" t="s">
        <v>236</v>
      </c>
      <c r="F31" s="71"/>
      <c r="G31" s="101"/>
      <c r="H31" s="101"/>
    </row>
    <row r="32" spans="1:9" ht="21.75" customHeight="1">
      <c r="A32" s="76" t="s">
        <v>56</v>
      </c>
      <c r="B32" s="71">
        <v>40</v>
      </c>
      <c r="C32" s="101">
        <v>372690682.86000001</v>
      </c>
      <c r="D32" s="101">
        <v>410931022.35000002</v>
      </c>
      <c r="E32" s="74" t="s">
        <v>237</v>
      </c>
      <c r="F32" s="71">
        <v>111</v>
      </c>
      <c r="G32" s="101">
        <v>0</v>
      </c>
      <c r="H32" s="101">
        <v>0</v>
      </c>
    </row>
    <row r="33" spans="1:9" ht="21.75" customHeight="1">
      <c r="A33" s="74" t="s">
        <v>58</v>
      </c>
      <c r="B33" s="71">
        <v>41</v>
      </c>
      <c r="C33" s="101">
        <f>C31-C32</f>
        <v>683182084.62</v>
      </c>
      <c r="D33" s="101">
        <f>D31-D32</f>
        <v>644941745.13</v>
      </c>
      <c r="E33" s="71" t="s">
        <v>238</v>
      </c>
      <c r="F33" s="71">
        <v>114</v>
      </c>
      <c r="G33" s="101">
        <f>G32+G30+G22</f>
        <v>2032425451.7399998</v>
      </c>
      <c r="H33" s="101">
        <f>H32+H30+H22</f>
        <v>2036647357.1400001</v>
      </c>
    </row>
    <row r="34" spans="1:9" ht="21.75" customHeight="1">
      <c r="A34" s="75" t="s">
        <v>60</v>
      </c>
      <c r="B34" s="71">
        <v>42</v>
      </c>
      <c r="C34" s="101"/>
      <c r="D34" s="101"/>
      <c r="E34" s="77" t="s">
        <v>239</v>
      </c>
      <c r="F34" s="71"/>
      <c r="G34" s="101"/>
      <c r="H34" s="101"/>
    </row>
    <row r="35" spans="1:9" ht="21.75" customHeight="1">
      <c r="A35" s="74" t="s">
        <v>62</v>
      </c>
      <c r="B35" s="71">
        <v>43</v>
      </c>
      <c r="C35" s="101">
        <f>C33-C34</f>
        <v>683182084.62</v>
      </c>
      <c r="D35" s="101">
        <f>D33-D34</f>
        <v>644941745.13</v>
      </c>
      <c r="E35" s="74" t="s">
        <v>240</v>
      </c>
      <c r="F35" s="71">
        <v>115</v>
      </c>
      <c r="G35" s="101">
        <v>748194694.17999995</v>
      </c>
      <c r="H35" s="101">
        <v>748194694.17999995</v>
      </c>
    </row>
    <row r="36" spans="1:9" ht="21.75" customHeight="1">
      <c r="A36" s="74" t="s">
        <v>64</v>
      </c>
      <c r="B36" s="71">
        <v>44</v>
      </c>
      <c r="C36" s="101">
        <v>4676754.6300000027</v>
      </c>
      <c r="D36" s="101">
        <v>3208484.3200000003</v>
      </c>
      <c r="E36" s="76" t="s">
        <v>241</v>
      </c>
      <c r="F36" s="71">
        <v>116</v>
      </c>
      <c r="G36" s="101"/>
      <c r="H36" s="101"/>
    </row>
    <row r="37" spans="1:9" ht="21.75" customHeight="1">
      <c r="A37" s="74" t="s">
        <v>66</v>
      </c>
      <c r="B37" s="71">
        <v>45</v>
      </c>
      <c r="C37" s="101">
        <v>44167938.200000018</v>
      </c>
      <c r="D37" s="101">
        <v>44253891.50000003</v>
      </c>
      <c r="E37" s="74" t="s">
        <v>242</v>
      </c>
      <c r="F37" s="71">
        <v>117</v>
      </c>
      <c r="G37" s="101">
        <f>G35-G36</f>
        <v>748194694.17999995</v>
      </c>
      <c r="H37" s="101">
        <f>H35-H36</f>
        <v>748194694.17999995</v>
      </c>
    </row>
    <row r="38" spans="1:9" ht="21.75" customHeight="1">
      <c r="A38" s="74" t="s">
        <v>68</v>
      </c>
      <c r="B38" s="71">
        <v>46</v>
      </c>
      <c r="C38" s="101"/>
      <c r="D38" s="101"/>
      <c r="E38" s="74" t="s">
        <v>69</v>
      </c>
      <c r="F38" s="71">
        <v>118</v>
      </c>
      <c r="G38" s="101">
        <v>6522028.2199999997</v>
      </c>
      <c r="H38" s="101">
        <v>6522028.2199999997</v>
      </c>
    </row>
    <row r="39" spans="1:9" ht="21.75" customHeight="1">
      <c r="A39" s="67"/>
      <c r="B39" s="71"/>
      <c r="C39" s="101"/>
      <c r="D39" s="101"/>
      <c r="E39" s="74" t="s">
        <v>243</v>
      </c>
      <c r="F39" s="71">
        <v>119</v>
      </c>
      <c r="G39" s="101">
        <v>5391788.7000000002</v>
      </c>
      <c r="H39" s="101">
        <v>5391788.7000000002</v>
      </c>
    </row>
    <row r="40" spans="1:9" ht="21.75" customHeight="1">
      <c r="A40" s="67" t="s">
        <v>71</v>
      </c>
      <c r="B40" s="71">
        <v>50</v>
      </c>
      <c r="C40" s="101">
        <f>C35+C36+C37+C38</f>
        <v>732026777.45000005</v>
      </c>
      <c r="D40" s="101">
        <f>D35+D36+D37+D38</f>
        <v>692404120.95000005</v>
      </c>
      <c r="E40" s="76" t="s">
        <v>244</v>
      </c>
      <c r="F40" s="71">
        <v>120</v>
      </c>
      <c r="G40" s="101"/>
      <c r="H40" s="101"/>
    </row>
    <row r="41" spans="1:9" ht="21.75" customHeight="1">
      <c r="A41" s="77" t="s">
        <v>73</v>
      </c>
      <c r="B41" s="71"/>
      <c r="C41" s="101"/>
      <c r="D41" s="101"/>
      <c r="E41" s="78" t="s">
        <v>245</v>
      </c>
      <c r="F41" s="71">
        <v>121</v>
      </c>
      <c r="G41" s="101"/>
      <c r="H41" s="101"/>
    </row>
    <row r="42" spans="1:9" ht="21.75" customHeight="1">
      <c r="A42" s="74" t="s">
        <v>75</v>
      </c>
      <c r="B42" s="71">
        <v>51</v>
      </c>
      <c r="C42" s="101">
        <v>112916026.75</v>
      </c>
      <c r="D42" s="101">
        <v>110784034.05</v>
      </c>
      <c r="E42" s="78" t="s">
        <v>246</v>
      </c>
      <c r="F42" s="71">
        <v>122</v>
      </c>
      <c r="G42" s="101"/>
      <c r="H42" s="101"/>
    </row>
    <row r="43" spans="1:9" ht="21.75" customHeight="1">
      <c r="A43" s="74" t="s">
        <v>77</v>
      </c>
      <c r="B43" s="71">
        <v>52</v>
      </c>
      <c r="C43" s="101"/>
      <c r="D43" s="101"/>
      <c r="E43" s="78" t="s">
        <v>247</v>
      </c>
      <c r="F43" s="71">
        <v>123</v>
      </c>
      <c r="G43" s="101"/>
      <c r="H43" s="101"/>
    </row>
    <row r="44" spans="1:9" ht="21.75" customHeight="1">
      <c r="A44" s="74" t="s">
        <v>79</v>
      </c>
      <c r="B44" s="71">
        <v>53</v>
      </c>
      <c r="C44" s="101">
        <v>70486829.909999996</v>
      </c>
      <c r="D44" s="101">
        <v>64237219.909999996</v>
      </c>
      <c r="E44" s="78" t="s">
        <v>248</v>
      </c>
      <c r="F44" s="71">
        <v>124</v>
      </c>
      <c r="G44" s="101"/>
      <c r="H44" s="101"/>
    </row>
    <row r="45" spans="1:9" ht="21.75" customHeight="1">
      <c r="A45" s="75" t="s">
        <v>81</v>
      </c>
      <c r="B45" s="71">
        <v>54</v>
      </c>
      <c r="C45" s="101"/>
      <c r="D45" s="101"/>
      <c r="E45" s="78" t="s">
        <v>82</v>
      </c>
      <c r="F45" s="71">
        <v>125</v>
      </c>
      <c r="G45" s="101"/>
      <c r="H45" s="101"/>
    </row>
    <row r="46" spans="1:9" ht="21.75" customHeight="1">
      <c r="A46" s="67" t="s">
        <v>129</v>
      </c>
      <c r="B46" s="71"/>
      <c r="C46" s="101"/>
      <c r="D46" s="101"/>
      <c r="E46" s="74" t="s">
        <v>249</v>
      </c>
      <c r="F46" s="71">
        <v>126</v>
      </c>
      <c r="G46" s="101"/>
      <c r="H46" s="106">
        <v>-51262343.07</v>
      </c>
      <c r="I46" s="88"/>
    </row>
    <row r="47" spans="1:9" ht="21.75" customHeight="1">
      <c r="A47" s="80" t="s">
        <v>84</v>
      </c>
      <c r="B47" s="71">
        <v>60</v>
      </c>
      <c r="C47" s="101">
        <f>C42+C43+C44+C46</f>
        <v>183402856.66</v>
      </c>
      <c r="D47" s="101">
        <f>D42+D43+D44+D46</f>
        <v>175021253.95999998</v>
      </c>
      <c r="E47" s="102" t="s">
        <v>250</v>
      </c>
      <c r="F47" s="71">
        <v>127</v>
      </c>
      <c r="G47" s="101"/>
      <c r="H47" s="101"/>
    </row>
    <row r="48" spans="1:9" ht="21.75" customHeight="1">
      <c r="A48" s="77" t="s">
        <v>55</v>
      </c>
      <c r="B48" s="71"/>
      <c r="C48" s="101"/>
      <c r="D48" s="101"/>
      <c r="E48" s="74" t="s">
        <v>251</v>
      </c>
      <c r="F48" s="71">
        <v>131</v>
      </c>
      <c r="G48" s="106">
        <v>-635069968.87</v>
      </c>
      <c r="H48" s="106">
        <v>-635069968.87</v>
      </c>
      <c r="I48" s="88"/>
    </row>
    <row r="49" spans="1:9" ht="21.75" customHeight="1">
      <c r="A49" s="74" t="s">
        <v>87</v>
      </c>
      <c r="B49" s="71">
        <v>61</v>
      </c>
      <c r="C49" s="101">
        <v>0</v>
      </c>
      <c r="D49" s="101">
        <v>0</v>
      </c>
      <c r="E49" s="74" t="s">
        <v>252</v>
      </c>
      <c r="F49" s="71">
        <v>132</v>
      </c>
      <c r="G49" s="101"/>
      <c r="H49" s="101"/>
    </row>
    <row r="50" spans="1:9" ht="21.75" customHeight="1">
      <c r="A50" s="67"/>
      <c r="B50" s="71"/>
      <c r="C50" s="101"/>
      <c r="D50" s="101"/>
      <c r="E50" s="69" t="s">
        <v>253</v>
      </c>
      <c r="F50" s="71">
        <v>133</v>
      </c>
      <c r="G50" s="101">
        <f>SUM(G37+G38+G39+G46+G48+G49)</f>
        <v>125038542.23000002</v>
      </c>
      <c r="H50" s="101">
        <f>SUM(H37+H38+H39+H46+H48+H49)</f>
        <v>73776199.159999967</v>
      </c>
    </row>
    <row r="51" spans="1:9" ht="21.75" customHeight="1">
      <c r="A51" s="67" t="s">
        <v>90</v>
      </c>
      <c r="B51" s="71">
        <v>67</v>
      </c>
      <c r="C51" s="101">
        <f>C49+C47+C40+C29+C22</f>
        <v>2157463993.9700003</v>
      </c>
      <c r="D51" s="101">
        <f>D49+D47+D40+D29+D22</f>
        <v>2110423556.3000002</v>
      </c>
      <c r="E51" s="69" t="s">
        <v>254</v>
      </c>
      <c r="F51" s="71">
        <v>135</v>
      </c>
      <c r="G51" s="101">
        <f>G50+G33</f>
        <v>2157463993.9699998</v>
      </c>
      <c r="H51" s="101">
        <f>H50+H33</f>
        <v>2110423556.3000002</v>
      </c>
      <c r="I51" s="88"/>
    </row>
    <row r="52" spans="1:9">
      <c r="A52" s="81"/>
      <c r="B52" s="82"/>
      <c r="C52" s="83"/>
      <c r="D52" s="83"/>
      <c r="E52" s="81"/>
      <c r="F52" s="84"/>
      <c r="G52" s="85"/>
      <c r="H52" s="85"/>
    </row>
    <row r="53" spans="1:9">
      <c r="A53" s="3"/>
      <c r="B53" s="3"/>
      <c r="C53" s="86"/>
      <c r="D53" s="86"/>
      <c r="E53" s="3"/>
      <c r="F53" s="2"/>
      <c r="G53" s="5"/>
      <c r="H53" s="5"/>
    </row>
    <row r="54" spans="1:9">
      <c r="C54" s="98"/>
      <c r="D54" s="98"/>
    </row>
    <row r="55" spans="1:9">
      <c r="C55" s="99"/>
      <c r="D55" s="99"/>
      <c r="G55" s="97"/>
      <c r="H55" s="97"/>
    </row>
  </sheetData>
  <mergeCells count="3">
    <mergeCell ref="A1:H1"/>
    <mergeCell ref="D2:E2"/>
    <mergeCell ref="A3:C3"/>
  </mergeCells>
  <phoneticPr fontId="15" type="noConversion"/>
  <printOptions horizontalCentered="1"/>
  <pageMargins left="0.31496062992125984" right="0.31496062992125984" top="0.35433070866141736" bottom="0.5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18" sqref="B18"/>
    </sheetView>
  </sheetViews>
  <sheetFormatPr defaultRowHeight="14.25"/>
  <cols>
    <col min="1" max="1" width="17.625" style="1" customWidth="1"/>
    <col min="2" max="2" width="28.25" style="1" customWidth="1"/>
    <col min="3" max="3" width="8" style="1" customWidth="1"/>
    <col min="4" max="5" width="20.5" style="1" bestFit="1" customWidth="1"/>
    <col min="6" max="6" width="9" style="1"/>
    <col min="7" max="7" width="16.125" style="1" bestFit="1" customWidth="1"/>
    <col min="8" max="9" width="9" style="1"/>
    <col min="10" max="10" width="12.25" style="1" bestFit="1" customWidth="1"/>
    <col min="11" max="16384" width="9" style="1"/>
  </cols>
  <sheetData>
    <row r="1" spans="1:5" ht="27.75">
      <c r="A1" s="141" t="s">
        <v>255</v>
      </c>
      <c r="B1" s="141"/>
      <c r="C1" s="141"/>
      <c r="D1" s="141"/>
      <c r="E1" s="141"/>
    </row>
    <row r="2" spans="1:5" ht="15.75">
      <c r="A2" s="11"/>
      <c r="B2" s="143">
        <v>42308</v>
      </c>
      <c r="C2" s="143"/>
      <c r="D2" s="143"/>
      <c r="E2" s="12" t="s">
        <v>256</v>
      </c>
    </row>
    <row r="3" spans="1:5">
      <c r="A3" s="9" t="s">
        <v>257</v>
      </c>
      <c r="B3" s="9"/>
      <c r="C3" s="9"/>
      <c r="D3" s="9"/>
      <c r="E3" s="13" t="s">
        <v>258</v>
      </c>
    </row>
    <row r="4" spans="1:5" ht="30">
      <c r="A4" s="144" t="s">
        <v>259</v>
      </c>
      <c r="B4" s="145"/>
      <c r="C4" s="14" t="s">
        <v>260</v>
      </c>
      <c r="D4" s="48" t="s">
        <v>261</v>
      </c>
      <c r="E4" s="17" t="s">
        <v>262</v>
      </c>
    </row>
    <row r="5" spans="1:5" s="3" customFormat="1">
      <c r="A5" s="18" t="s">
        <v>263</v>
      </c>
      <c r="B5" s="19"/>
      <c r="C5" s="20">
        <v>1</v>
      </c>
      <c r="D5" s="23"/>
      <c r="E5" s="23"/>
    </row>
    <row r="6" spans="1:5" s="3" customFormat="1">
      <c r="A6" s="24" t="s">
        <v>264</v>
      </c>
      <c r="B6" s="25"/>
      <c r="C6" s="20">
        <v>2</v>
      </c>
      <c r="D6" s="23"/>
      <c r="E6" s="23"/>
    </row>
    <row r="7" spans="1:5" s="3" customFormat="1">
      <c r="A7" s="26" t="s">
        <v>265</v>
      </c>
      <c r="B7" s="25"/>
      <c r="C7" s="20">
        <v>4</v>
      </c>
      <c r="D7" s="23"/>
      <c r="E7" s="23"/>
    </row>
    <row r="8" spans="1:5" s="3" customFormat="1">
      <c r="A8" s="24" t="s">
        <v>266</v>
      </c>
      <c r="B8" s="25"/>
      <c r="C8" s="20">
        <v>5</v>
      </c>
      <c r="D8" s="23"/>
      <c r="E8" s="23"/>
    </row>
    <row r="9" spans="1:5" s="3" customFormat="1">
      <c r="A9" s="24" t="s">
        <v>267</v>
      </c>
      <c r="B9" s="25"/>
      <c r="C9" s="20">
        <v>6</v>
      </c>
      <c r="D9" s="23"/>
      <c r="E9" s="23"/>
    </row>
    <row r="10" spans="1:5" s="3" customFormat="1">
      <c r="A10" s="18" t="s">
        <v>268</v>
      </c>
      <c r="B10" s="25"/>
      <c r="C10" s="20">
        <v>10</v>
      </c>
      <c r="D10" s="23">
        <f>D5-D7-D9</f>
        <v>0</v>
      </c>
      <c r="E10" s="23">
        <f>E5-E7-E9</f>
        <v>0</v>
      </c>
    </row>
    <row r="11" spans="1:5" s="3" customFormat="1">
      <c r="A11" s="26" t="s">
        <v>269</v>
      </c>
      <c r="B11" s="25"/>
      <c r="C11" s="20">
        <v>11</v>
      </c>
      <c r="D11" s="23">
        <v>-11671.190000000002</v>
      </c>
      <c r="E11" s="23">
        <v>-140500.6100000001</v>
      </c>
    </row>
    <row r="12" spans="1:5" s="3" customFormat="1">
      <c r="A12" s="26" t="s">
        <v>270</v>
      </c>
      <c r="B12" s="25"/>
      <c r="C12" s="20">
        <v>14</v>
      </c>
      <c r="D12" s="23"/>
      <c r="E12" s="23"/>
    </row>
    <row r="13" spans="1:5" s="3" customFormat="1">
      <c r="A13" s="24" t="s">
        <v>271</v>
      </c>
      <c r="B13" s="25"/>
      <c r="C13" s="20">
        <v>15</v>
      </c>
      <c r="D13" s="23">
        <v>5257862.5999999996</v>
      </c>
      <c r="E13" s="23">
        <v>50647943.800000004</v>
      </c>
    </row>
    <row r="14" spans="1:5" s="3" customFormat="1">
      <c r="A14" s="24" t="s">
        <v>272</v>
      </c>
      <c r="B14" s="25"/>
      <c r="C14" s="20">
        <v>16</v>
      </c>
      <c r="D14" s="23"/>
      <c r="E14" s="23"/>
    </row>
    <row r="15" spans="1:5" s="3" customFormat="1">
      <c r="A15" s="24" t="s">
        <v>293</v>
      </c>
      <c r="B15" s="25"/>
      <c r="C15" s="20">
        <v>17</v>
      </c>
      <c r="D15" s="23"/>
      <c r="E15" s="23"/>
    </row>
    <row r="16" spans="1:5" s="3" customFormat="1">
      <c r="A16" s="24" t="s">
        <v>273</v>
      </c>
      <c r="B16" s="25"/>
      <c r="C16" s="20">
        <v>18</v>
      </c>
      <c r="D16" s="23">
        <v>-579910.87</v>
      </c>
      <c r="E16" s="23">
        <v>3034785.7899999991</v>
      </c>
    </row>
    <row r="17" spans="1:10" s="3" customFormat="1">
      <c r="A17" s="29" t="s">
        <v>274</v>
      </c>
      <c r="B17" s="25"/>
      <c r="C17" s="20"/>
      <c r="D17" s="23"/>
      <c r="E17" s="23"/>
    </row>
    <row r="18" spans="1:10" s="3" customFormat="1">
      <c r="A18" s="30" t="s">
        <v>275</v>
      </c>
      <c r="B18" s="25"/>
      <c r="C18" s="20"/>
      <c r="D18" s="23"/>
      <c r="E18" s="23"/>
    </row>
    <row r="19" spans="1:10" s="3" customFormat="1">
      <c r="A19" s="18" t="s">
        <v>276</v>
      </c>
      <c r="B19" s="25"/>
      <c r="C19" s="20">
        <v>19</v>
      </c>
      <c r="D19" s="23">
        <f>D10+D11-D12-D13-D14-D16-D15</f>
        <v>-4689622.92</v>
      </c>
      <c r="E19" s="23">
        <f>E10+E11-E12-E13-E14-E16-E15</f>
        <v>-53823230.200000003</v>
      </c>
    </row>
    <row r="20" spans="1:10" s="3" customFormat="1">
      <c r="A20" s="26" t="s">
        <v>277</v>
      </c>
      <c r="B20" s="25"/>
      <c r="C20" s="20">
        <v>20</v>
      </c>
      <c r="D20" s="23"/>
      <c r="E20" s="23"/>
    </row>
    <row r="21" spans="1:10" s="3" customFormat="1">
      <c r="A21" s="24" t="s">
        <v>278</v>
      </c>
      <c r="B21" s="25"/>
      <c r="C21" s="20">
        <v>22</v>
      </c>
      <c r="D21" s="23">
        <v>143571</v>
      </c>
      <c r="E21" s="23">
        <v>1435710</v>
      </c>
      <c r="G21" s="94"/>
    </row>
    <row r="22" spans="1:10" s="3" customFormat="1">
      <c r="A22" s="24" t="s">
        <v>279</v>
      </c>
      <c r="B22" s="25"/>
      <c r="C22" s="20">
        <v>23</v>
      </c>
      <c r="D22" s="23">
        <v>245844.84</v>
      </c>
      <c r="E22" s="23">
        <v>2579925.2100000004</v>
      </c>
    </row>
    <row r="23" spans="1:10" s="3" customFormat="1">
      <c r="A23" s="26" t="s">
        <v>280</v>
      </c>
      <c r="B23" s="25"/>
      <c r="C23" s="20">
        <v>25</v>
      </c>
      <c r="D23" s="23">
        <v>56056.57</v>
      </c>
      <c r="E23" s="23">
        <v>1454748.08</v>
      </c>
    </row>
    <row r="24" spans="1:10" s="3" customFormat="1">
      <c r="A24" s="18" t="s">
        <v>281</v>
      </c>
      <c r="B24" s="25"/>
      <c r="C24" s="20">
        <v>27</v>
      </c>
      <c r="D24" s="23">
        <f>D19+D20+D21+D22-D23</f>
        <v>-4356263.6500000004</v>
      </c>
      <c r="E24" s="23">
        <f>E19+E20+E21+E22-E23</f>
        <v>-51262343.07</v>
      </c>
    </row>
    <row r="25" spans="1:10" s="3" customFormat="1">
      <c r="A25" s="26" t="s">
        <v>282</v>
      </c>
      <c r="B25" s="25"/>
      <c r="C25" s="20">
        <v>28</v>
      </c>
      <c r="D25" s="23"/>
      <c r="E25" s="23"/>
    </row>
    <row r="26" spans="1:10" s="3" customFormat="1">
      <c r="A26" s="31" t="s">
        <v>283</v>
      </c>
      <c r="B26" s="32"/>
      <c r="C26" s="33">
        <v>30</v>
      </c>
      <c r="D26" s="23">
        <f>D24-D25</f>
        <v>-4356263.6500000004</v>
      </c>
      <c r="E26" s="23">
        <f>E24-E25</f>
        <v>-51262343.07</v>
      </c>
    </row>
    <row r="27" spans="1:10">
      <c r="A27" s="37"/>
      <c r="B27" s="38"/>
      <c r="C27" s="39"/>
      <c r="D27" s="38"/>
      <c r="E27" s="100"/>
    </row>
    <row r="28" spans="1:10">
      <c r="A28" s="40" t="s">
        <v>284</v>
      </c>
      <c r="B28" s="41"/>
      <c r="C28" s="42"/>
      <c r="D28" s="41"/>
      <c r="E28" s="41"/>
    </row>
    <row r="29" spans="1:10" s="3" customFormat="1">
      <c r="A29" s="43" t="s">
        <v>285</v>
      </c>
      <c r="B29" s="44"/>
      <c r="C29" s="96"/>
      <c r="D29" s="46"/>
      <c r="E29" s="48"/>
      <c r="J29" s="94"/>
    </row>
    <row r="30" spans="1:10" s="3" customFormat="1">
      <c r="A30" s="18" t="s">
        <v>286</v>
      </c>
      <c r="B30" s="49"/>
      <c r="C30" s="50"/>
      <c r="D30" s="21"/>
      <c r="E30" s="23"/>
    </row>
    <row r="31" spans="1:10" s="3" customFormat="1">
      <c r="A31" s="18" t="s">
        <v>287</v>
      </c>
      <c r="B31" s="49"/>
      <c r="C31" s="50"/>
      <c r="D31" s="21"/>
      <c r="E31" s="23"/>
    </row>
    <row r="32" spans="1:10" s="3" customFormat="1">
      <c r="A32" s="18" t="s">
        <v>288</v>
      </c>
      <c r="B32" s="49"/>
      <c r="C32" s="50"/>
      <c r="D32" s="21"/>
      <c r="E32" s="23"/>
    </row>
    <row r="33" spans="1:5" s="3" customFormat="1">
      <c r="A33" s="18" t="s">
        <v>289</v>
      </c>
      <c r="B33" s="49"/>
      <c r="C33" s="50"/>
      <c r="D33" s="21"/>
      <c r="E33" s="23"/>
    </row>
    <row r="34" spans="1:5" s="3" customFormat="1">
      <c r="A34" s="31" t="s">
        <v>290</v>
      </c>
      <c r="B34" s="51"/>
      <c r="C34" s="52"/>
      <c r="D34" s="34">
        <v>0</v>
      </c>
      <c r="E34" s="36">
        <v>0</v>
      </c>
    </row>
    <row r="36" spans="1:5">
      <c r="A36" s="57" t="s">
        <v>291</v>
      </c>
      <c r="D36" s="56" t="s">
        <v>294</v>
      </c>
    </row>
    <row r="38" spans="1:5">
      <c r="E38" s="53"/>
    </row>
  </sheetData>
  <mergeCells count="3">
    <mergeCell ref="A1:E1"/>
    <mergeCell ref="B2:D2"/>
    <mergeCell ref="A4:B4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I62" sqref="I62"/>
    </sheetView>
  </sheetViews>
  <sheetFormatPr defaultRowHeight="13.5"/>
  <cols>
    <col min="3" max="3" width="21.625" customWidth="1"/>
    <col min="4" max="4" width="13.875" customWidth="1"/>
    <col min="5" max="5" width="14.75" style="108" customWidth="1"/>
  </cols>
  <sheetData>
    <row r="1" spans="1:5" ht="22.5">
      <c r="A1" s="147" t="s">
        <v>362</v>
      </c>
      <c r="B1" s="147"/>
      <c r="C1" s="147"/>
      <c r="D1" s="147"/>
      <c r="E1" s="147"/>
    </row>
    <row r="2" spans="1:5">
      <c r="A2" s="140" t="s">
        <v>361</v>
      </c>
      <c r="B2" s="140"/>
      <c r="C2" s="140"/>
      <c r="D2" s="139">
        <v>42308</v>
      </c>
      <c r="E2" s="138" t="s">
        <v>360</v>
      </c>
    </row>
    <row r="3" spans="1:5" ht="14.25">
      <c r="A3" s="148" t="s">
        <v>359</v>
      </c>
      <c r="B3" s="148"/>
      <c r="C3" s="148"/>
      <c r="D3" s="137" t="s">
        <v>358</v>
      </c>
      <c r="E3" s="136" t="s">
        <v>357</v>
      </c>
    </row>
    <row r="4" spans="1:5" ht="14.25">
      <c r="A4" s="113" t="s">
        <v>356</v>
      </c>
      <c r="B4" s="113"/>
      <c r="C4" s="113"/>
      <c r="D4" s="135"/>
      <c r="E4" s="134"/>
    </row>
    <row r="5" spans="1:5" ht="14.25">
      <c r="A5" s="115" t="s">
        <v>355</v>
      </c>
      <c r="B5" s="112"/>
      <c r="C5" s="112"/>
      <c r="D5" s="111">
        <v>1</v>
      </c>
      <c r="E5" s="110"/>
    </row>
    <row r="6" spans="1:5" ht="14.25">
      <c r="A6" s="115" t="s">
        <v>354</v>
      </c>
      <c r="B6" s="112"/>
      <c r="C6" s="112"/>
      <c r="D6" s="111">
        <v>2</v>
      </c>
      <c r="E6" s="110">
        <v>1608087.02</v>
      </c>
    </row>
    <row r="7" spans="1:5" ht="14.25">
      <c r="A7" s="115" t="s">
        <v>353</v>
      </c>
      <c r="B7" s="112"/>
      <c r="C7" s="112"/>
      <c r="D7" s="111">
        <v>3</v>
      </c>
      <c r="E7" s="110">
        <v>1993446.0899999999</v>
      </c>
    </row>
    <row r="8" spans="1:5" ht="14.25">
      <c r="A8" s="133" t="s">
        <v>352</v>
      </c>
      <c r="B8" s="112"/>
      <c r="C8" s="112"/>
      <c r="D8" s="111">
        <v>4</v>
      </c>
      <c r="E8" s="132">
        <f>SUM(E5:E7)</f>
        <v>3601533.11</v>
      </c>
    </row>
    <row r="9" spans="1:5" ht="14.25">
      <c r="A9" s="115" t="s">
        <v>351</v>
      </c>
      <c r="B9" s="112"/>
      <c r="C9" s="112"/>
      <c r="D9" s="111">
        <v>5</v>
      </c>
      <c r="E9" s="110"/>
    </row>
    <row r="10" spans="1:5" ht="14.25">
      <c r="A10" s="115" t="s">
        <v>350</v>
      </c>
      <c r="B10" s="112"/>
      <c r="C10" s="112"/>
      <c r="D10" s="111">
        <v>6</v>
      </c>
      <c r="E10" s="110"/>
    </row>
    <row r="11" spans="1:5" ht="14.25">
      <c r="A11" s="115" t="s">
        <v>349</v>
      </c>
      <c r="B11" s="112"/>
      <c r="C11" s="112"/>
      <c r="D11" s="111">
        <v>7</v>
      </c>
      <c r="E11" s="110"/>
    </row>
    <row r="12" spans="1:5" ht="14.25">
      <c r="A12" s="115" t="s">
        <v>348</v>
      </c>
      <c r="B12" s="112"/>
      <c r="C12" s="112"/>
      <c r="D12" s="111">
        <v>8</v>
      </c>
      <c r="E12" s="110">
        <v>3721649.51</v>
      </c>
    </row>
    <row r="13" spans="1:5" ht="14.25">
      <c r="A13" s="133" t="s">
        <v>329</v>
      </c>
      <c r="B13" s="112"/>
      <c r="C13" s="112"/>
      <c r="D13" s="111">
        <v>9</v>
      </c>
      <c r="E13" s="132">
        <f>SUM(E9:E12)</f>
        <v>3721649.51</v>
      </c>
    </row>
    <row r="14" spans="1:5" ht="14.25">
      <c r="A14" s="131" t="s">
        <v>347</v>
      </c>
      <c r="B14" s="112"/>
      <c r="C14" s="112"/>
      <c r="D14" s="111">
        <v>10</v>
      </c>
      <c r="E14" s="116">
        <f>E8-E13</f>
        <v>-120116.39999999991</v>
      </c>
    </row>
    <row r="15" spans="1:5" ht="14.25">
      <c r="A15" s="113" t="s">
        <v>346</v>
      </c>
      <c r="B15" s="113"/>
      <c r="C15" s="113"/>
      <c r="D15" s="111"/>
      <c r="E15" s="110"/>
    </row>
    <row r="16" spans="1:5" ht="14.25">
      <c r="A16" s="115" t="s">
        <v>345</v>
      </c>
      <c r="B16" s="112"/>
      <c r="C16" s="112"/>
      <c r="D16" s="111">
        <v>11</v>
      </c>
      <c r="E16" s="110"/>
    </row>
    <row r="17" spans="1:5" ht="14.25">
      <c r="A17" s="115" t="s">
        <v>344</v>
      </c>
      <c r="B17" s="112"/>
      <c r="C17" s="112"/>
      <c r="D17" s="111">
        <v>12</v>
      </c>
      <c r="E17" s="110"/>
    </row>
    <row r="18" spans="1:5" ht="14.25">
      <c r="A18" s="115" t="s">
        <v>343</v>
      </c>
      <c r="B18" s="112"/>
      <c r="C18" s="112"/>
      <c r="D18" s="111">
        <v>13</v>
      </c>
      <c r="E18" s="110"/>
    </row>
    <row r="19" spans="1:5" ht="14.25">
      <c r="A19" s="115" t="s">
        <v>342</v>
      </c>
      <c r="B19" s="112"/>
      <c r="C19" s="112"/>
      <c r="D19" s="111">
        <v>14</v>
      </c>
      <c r="E19" s="110"/>
    </row>
    <row r="20" spans="1:5" ht="14.25">
      <c r="A20" s="133" t="s">
        <v>333</v>
      </c>
      <c r="B20" s="112"/>
      <c r="C20" s="112"/>
      <c r="D20" s="111">
        <v>15</v>
      </c>
      <c r="E20" s="132">
        <f>SUM(E16:E19)</f>
        <v>0</v>
      </c>
    </row>
    <row r="21" spans="1:5" ht="14.25">
      <c r="A21" s="115" t="s">
        <v>341</v>
      </c>
      <c r="B21" s="112"/>
      <c r="C21" s="112"/>
      <c r="D21" s="111">
        <v>16</v>
      </c>
      <c r="E21" s="110"/>
    </row>
    <row r="22" spans="1:5" ht="14.25">
      <c r="A22" s="115" t="s">
        <v>340</v>
      </c>
      <c r="B22" s="112"/>
      <c r="C22" s="112"/>
      <c r="D22" s="111">
        <v>17</v>
      </c>
      <c r="E22" s="110"/>
    </row>
    <row r="23" spans="1:5" ht="14.25">
      <c r="A23" s="115" t="s">
        <v>339</v>
      </c>
      <c r="B23" s="112"/>
      <c r="C23" s="112"/>
      <c r="D23" s="111">
        <v>18</v>
      </c>
      <c r="E23" s="110"/>
    </row>
    <row r="24" spans="1:5" ht="14.25">
      <c r="A24" s="133" t="s">
        <v>329</v>
      </c>
      <c r="B24" s="112"/>
      <c r="C24" s="112"/>
      <c r="D24" s="111">
        <v>19</v>
      </c>
      <c r="E24" s="132">
        <f>SUM(E21:E23)</f>
        <v>0</v>
      </c>
    </row>
    <row r="25" spans="1:5" ht="14.25">
      <c r="A25" s="131" t="s">
        <v>338</v>
      </c>
      <c r="B25" s="112"/>
      <c r="C25" s="112"/>
      <c r="D25" s="111">
        <v>20</v>
      </c>
      <c r="E25" s="116">
        <f>E20-E24</f>
        <v>0</v>
      </c>
    </row>
    <row r="26" spans="1:5" ht="14.25">
      <c r="A26" s="113" t="s">
        <v>337</v>
      </c>
      <c r="B26" s="113"/>
      <c r="C26" s="113"/>
      <c r="D26" s="111"/>
      <c r="E26" s="110"/>
    </row>
    <row r="27" spans="1:5" ht="14.25">
      <c r="A27" s="115" t="s">
        <v>336</v>
      </c>
      <c r="B27" s="112"/>
      <c r="C27" s="112"/>
      <c r="D27" s="111">
        <v>21</v>
      </c>
      <c r="E27" s="110">
        <v>0</v>
      </c>
    </row>
    <row r="28" spans="1:5" ht="14.25">
      <c r="A28" s="115" t="s">
        <v>335</v>
      </c>
      <c r="B28" s="112"/>
      <c r="C28" s="112"/>
      <c r="D28" s="111">
        <v>22</v>
      </c>
      <c r="E28" s="110"/>
    </row>
    <row r="29" spans="1:5" ht="14.25">
      <c r="A29" s="115" t="s">
        <v>334</v>
      </c>
      <c r="B29" s="112"/>
      <c r="C29" s="112"/>
      <c r="D29" s="111">
        <v>23</v>
      </c>
      <c r="E29" s="110">
        <v>0</v>
      </c>
    </row>
    <row r="30" spans="1:5" ht="14.25">
      <c r="A30" s="133" t="s">
        <v>333</v>
      </c>
      <c r="B30" s="112"/>
      <c r="C30" s="112"/>
      <c r="D30" s="111">
        <v>24</v>
      </c>
      <c r="E30" s="132">
        <f>SUM(E27:E29)</f>
        <v>0</v>
      </c>
    </row>
    <row r="31" spans="1:5" ht="14.25">
      <c r="A31" s="115" t="s">
        <v>332</v>
      </c>
      <c r="B31" s="112"/>
      <c r="C31" s="112"/>
      <c r="D31" s="111">
        <v>25</v>
      </c>
      <c r="E31" s="110"/>
    </row>
    <row r="32" spans="1:5" ht="14.25">
      <c r="A32" s="115" t="s">
        <v>331</v>
      </c>
      <c r="B32" s="112"/>
      <c r="C32" s="112"/>
      <c r="D32" s="111">
        <v>26</v>
      </c>
      <c r="E32" s="110"/>
    </row>
    <row r="33" spans="1:5" ht="14.25">
      <c r="A33" s="115" t="s">
        <v>330</v>
      </c>
      <c r="B33" s="112"/>
      <c r="C33" s="112"/>
      <c r="D33" s="111">
        <v>27</v>
      </c>
      <c r="E33" s="110">
        <v>0</v>
      </c>
    </row>
    <row r="34" spans="1:5" ht="14.25">
      <c r="A34" s="133" t="s">
        <v>329</v>
      </c>
      <c r="B34" s="112"/>
      <c r="C34" s="112"/>
      <c r="D34" s="111">
        <v>28</v>
      </c>
      <c r="E34" s="132">
        <f>SUM(E31:E33)</f>
        <v>0</v>
      </c>
    </row>
    <row r="35" spans="1:5" ht="14.25">
      <c r="A35" s="131" t="s">
        <v>328</v>
      </c>
      <c r="B35" s="112"/>
      <c r="C35" s="112"/>
      <c r="D35" s="111">
        <v>29</v>
      </c>
      <c r="E35" s="116">
        <f>E30-E34</f>
        <v>0</v>
      </c>
    </row>
    <row r="36" spans="1:5" ht="14.25">
      <c r="A36" s="113" t="s">
        <v>327</v>
      </c>
      <c r="B36" s="113"/>
      <c r="C36" s="113"/>
      <c r="D36" s="111">
        <v>30</v>
      </c>
      <c r="E36" s="110">
        <v>0</v>
      </c>
    </row>
    <row r="37" spans="1:5" ht="15" thickBot="1">
      <c r="A37" s="130" t="s">
        <v>326</v>
      </c>
      <c r="B37" s="130"/>
      <c r="C37" s="130"/>
      <c r="D37" s="129">
        <v>31</v>
      </c>
      <c r="E37" s="128">
        <f>E14+E25+E35+E36</f>
        <v>-120116.39999999991</v>
      </c>
    </row>
    <row r="38" spans="1:5" ht="14.25" thickTop="1"/>
    <row r="39" spans="1:5" ht="15.75">
      <c r="A39" s="127" t="s">
        <v>325</v>
      </c>
      <c r="B39" s="126"/>
      <c r="C39" s="126"/>
      <c r="D39" s="125"/>
      <c r="E39" s="124"/>
    </row>
    <row r="40" spans="1:5" ht="14.25">
      <c r="A40" s="113" t="s">
        <v>324</v>
      </c>
      <c r="B40" s="112"/>
      <c r="C40" s="112"/>
      <c r="D40" s="111"/>
      <c r="E40" s="110"/>
    </row>
    <row r="41" spans="1:5" ht="14.25">
      <c r="A41" s="123" t="s">
        <v>323</v>
      </c>
      <c r="B41" s="112"/>
      <c r="C41" s="112"/>
      <c r="D41" s="111">
        <v>57</v>
      </c>
      <c r="E41" s="110">
        <v>-51262343.07</v>
      </c>
    </row>
    <row r="42" spans="1:5" ht="14.25">
      <c r="A42" s="123" t="s">
        <v>322</v>
      </c>
      <c r="B42" s="112"/>
      <c r="C42" s="112"/>
      <c r="D42" s="111">
        <v>58</v>
      </c>
      <c r="E42" s="110">
        <v>0</v>
      </c>
    </row>
    <row r="43" spans="1:5" ht="14.25">
      <c r="A43" s="122" t="s">
        <v>321</v>
      </c>
      <c r="B43" s="112"/>
      <c r="C43" s="112"/>
      <c r="D43" s="111">
        <v>59</v>
      </c>
      <c r="E43" s="110">
        <v>38240339.48999998</v>
      </c>
    </row>
    <row r="44" spans="1:5" ht="14.25">
      <c r="A44" s="122" t="s">
        <v>320</v>
      </c>
      <c r="B44" s="112"/>
      <c r="C44" s="112"/>
      <c r="D44" s="111">
        <v>60</v>
      </c>
      <c r="E44" s="110">
        <v>2131992.6999999955</v>
      </c>
    </row>
    <row r="45" spans="1:5" ht="14.25">
      <c r="A45" s="122" t="s">
        <v>319</v>
      </c>
      <c r="B45" s="112"/>
      <c r="C45" s="112"/>
      <c r="D45" s="111">
        <v>61</v>
      </c>
      <c r="E45" s="110">
        <v>0</v>
      </c>
    </row>
    <row r="46" spans="1:5" ht="14.25">
      <c r="A46" s="122" t="s">
        <v>318</v>
      </c>
      <c r="B46" s="112"/>
      <c r="C46" s="112"/>
      <c r="D46" s="111">
        <v>64</v>
      </c>
      <c r="E46" s="110">
        <v>0</v>
      </c>
    </row>
    <row r="47" spans="1:5" ht="14.25">
      <c r="A47" s="121" t="s">
        <v>317</v>
      </c>
      <c r="B47" s="120"/>
      <c r="C47" s="120"/>
      <c r="D47" s="119">
        <v>65</v>
      </c>
      <c r="E47" s="118">
        <v>-26757932.540000007</v>
      </c>
    </row>
    <row r="48" spans="1:5" ht="14.25">
      <c r="A48" s="122" t="s">
        <v>316</v>
      </c>
      <c r="B48" s="112"/>
      <c r="C48" s="112"/>
      <c r="D48" s="111">
        <v>66</v>
      </c>
      <c r="E48" s="110">
        <v>0</v>
      </c>
    </row>
    <row r="49" spans="1:5" ht="14.25">
      <c r="A49" s="122" t="s">
        <v>315</v>
      </c>
      <c r="B49" s="112"/>
      <c r="C49" s="112"/>
      <c r="D49" s="111">
        <v>67</v>
      </c>
      <c r="E49" s="110">
        <v>0</v>
      </c>
    </row>
    <row r="50" spans="1:5" ht="14.25">
      <c r="A50" s="121" t="s">
        <v>314</v>
      </c>
      <c r="B50" s="120"/>
      <c r="C50" s="120"/>
      <c r="D50" s="119">
        <v>68</v>
      </c>
      <c r="E50" s="118">
        <v>3034785.79</v>
      </c>
    </row>
    <row r="51" spans="1:5" ht="14.25">
      <c r="A51" s="122" t="s">
        <v>313</v>
      </c>
      <c r="B51" s="112"/>
      <c r="C51" s="112"/>
      <c r="D51" s="111">
        <v>69</v>
      </c>
      <c r="E51" s="110">
        <v>0</v>
      </c>
    </row>
    <row r="52" spans="1:5" ht="14.25">
      <c r="A52" s="122" t="s">
        <v>312</v>
      </c>
      <c r="B52" s="112"/>
      <c r="C52" s="112"/>
      <c r="D52" s="111">
        <v>70</v>
      </c>
      <c r="E52" s="110">
        <v>0</v>
      </c>
    </row>
    <row r="53" spans="1:5" ht="14.25">
      <c r="A53" s="122" t="s">
        <v>311</v>
      </c>
      <c r="B53" s="112"/>
      <c r="C53" s="112"/>
      <c r="D53" s="111">
        <v>71</v>
      </c>
      <c r="E53" s="110">
        <v>3515907.0100000007</v>
      </c>
    </row>
    <row r="54" spans="1:5" ht="14.25">
      <c r="A54" s="121" t="s">
        <v>310</v>
      </c>
      <c r="B54" s="120"/>
      <c r="C54" s="120"/>
      <c r="D54" s="119">
        <v>72</v>
      </c>
      <c r="E54" s="118">
        <v>1238283086.3900001</v>
      </c>
    </row>
    <row r="55" spans="1:5" ht="14.25">
      <c r="A55" s="121" t="s">
        <v>309</v>
      </c>
      <c r="B55" s="120"/>
      <c r="C55" s="120"/>
      <c r="D55" s="119">
        <v>73</v>
      </c>
      <c r="E55" s="118">
        <v>-1312425326.5799999</v>
      </c>
    </row>
    <row r="56" spans="1:5" ht="14.25">
      <c r="A56" s="121" t="s">
        <v>308</v>
      </c>
      <c r="B56" s="120"/>
      <c r="C56" s="120"/>
      <c r="D56" s="119">
        <v>74</v>
      </c>
      <c r="E56" s="118">
        <v>105119374.40999986</v>
      </c>
    </row>
    <row r="57" spans="1:5" ht="14.25">
      <c r="A57" s="117" t="s">
        <v>307</v>
      </c>
      <c r="B57" s="112"/>
      <c r="C57" s="112"/>
      <c r="D57" s="111">
        <v>75</v>
      </c>
      <c r="E57" s="116">
        <f>SUM(E41:E56)</f>
        <v>-120116.40000008047</v>
      </c>
    </row>
    <row r="58" spans="1:5" ht="14.25">
      <c r="A58" s="113" t="s">
        <v>306</v>
      </c>
      <c r="B58" s="112"/>
      <c r="C58" s="112"/>
      <c r="D58" s="111"/>
      <c r="E58" s="110"/>
    </row>
    <row r="59" spans="1:5" ht="14.25">
      <c r="A59" s="115" t="s">
        <v>305</v>
      </c>
      <c r="B59" s="112"/>
      <c r="C59" s="112"/>
      <c r="D59" s="111">
        <v>76</v>
      </c>
      <c r="E59" s="110">
        <v>0</v>
      </c>
    </row>
    <row r="60" spans="1:5" ht="14.25">
      <c r="A60" s="115" t="s">
        <v>304</v>
      </c>
      <c r="B60" s="112"/>
      <c r="C60" s="112"/>
      <c r="D60" s="111">
        <v>77</v>
      </c>
      <c r="E60" s="110">
        <v>0</v>
      </c>
    </row>
    <row r="61" spans="1:5" ht="14.25">
      <c r="A61" s="115" t="s">
        <v>303</v>
      </c>
      <c r="B61" s="112"/>
      <c r="C61" s="112"/>
      <c r="D61" s="111">
        <v>78</v>
      </c>
      <c r="E61" s="110">
        <v>0</v>
      </c>
    </row>
    <row r="62" spans="1:5" ht="14.25">
      <c r="A62" s="113" t="s">
        <v>302</v>
      </c>
      <c r="B62" s="112"/>
      <c r="C62" s="112"/>
      <c r="D62" s="111"/>
      <c r="E62" s="110"/>
    </row>
    <row r="63" spans="1:5" ht="14.25">
      <c r="A63" s="115" t="s">
        <v>301</v>
      </c>
      <c r="B63" s="112"/>
      <c r="C63" s="112"/>
      <c r="D63" s="111">
        <v>79</v>
      </c>
      <c r="E63" s="114">
        <v>98823</v>
      </c>
    </row>
    <row r="64" spans="1:5" ht="14.25">
      <c r="A64" s="115" t="s">
        <v>300</v>
      </c>
      <c r="B64" s="112"/>
      <c r="C64" s="112"/>
      <c r="D64" s="111">
        <v>80</v>
      </c>
      <c r="E64" s="114">
        <v>218939.4</v>
      </c>
    </row>
    <row r="65" spans="1:5" ht="14.25">
      <c r="A65" s="115" t="s">
        <v>299</v>
      </c>
      <c r="B65" s="112"/>
      <c r="C65" s="112"/>
      <c r="D65" s="111">
        <v>81</v>
      </c>
      <c r="E65" s="114">
        <v>0</v>
      </c>
    </row>
    <row r="66" spans="1:5" ht="14.25">
      <c r="A66" s="115" t="s">
        <v>298</v>
      </c>
      <c r="B66" s="112"/>
      <c r="C66" s="112"/>
      <c r="D66" s="111">
        <v>82</v>
      </c>
      <c r="E66" s="114">
        <v>0</v>
      </c>
    </row>
    <row r="67" spans="1:5" ht="14.25">
      <c r="A67" s="113" t="s">
        <v>297</v>
      </c>
      <c r="B67" s="112"/>
      <c r="C67" s="112"/>
      <c r="D67" s="111">
        <v>83</v>
      </c>
      <c r="E67" s="110">
        <f>E63-E64+E65-E66</f>
        <v>-120116.4</v>
      </c>
    </row>
    <row r="70" spans="1:5">
      <c r="E70" s="109">
        <f>E67-E37</f>
        <v>0</v>
      </c>
    </row>
  </sheetData>
  <mergeCells count="2">
    <mergeCell ref="A1:E1"/>
    <mergeCell ref="A3:C3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9" workbookViewId="0">
      <selection activeCell="F23" sqref="F23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25" style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3.125" style="1" bestFit="1" customWidth="1" collapsed="1"/>
    <col min="9" max="16384" width="9" style="1"/>
  </cols>
  <sheetData>
    <row r="1" spans="1:8" ht="30" customHeight="1">
      <c r="A1" s="141" t="s">
        <v>92</v>
      </c>
      <c r="B1" s="141"/>
      <c r="C1" s="141"/>
      <c r="D1" s="141"/>
      <c r="E1" s="141"/>
      <c r="F1" s="141"/>
    </row>
    <row r="2" spans="1:8" ht="24" customHeight="1">
      <c r="A2" s="11"/>
      <c r="B2" s="143">
        <v>40209</v>
      </c>
      <c r="C2" s="143"/>
      <c r="D2" s="143"/>
      <c r="F2" s="12" t="s">
        <v>93</v>
      </c>
    </row>
    <row r="3" spans="1:8" ht="19.5" customHeight="1">
      <c r="A3" s="9" t="s">
        <v>94</v>
      </c>
      <c r="B3" s="9"/>
      <c r="C3" s="9"/>
      <c r="D3" s="9"/>
      <c r="E3" s="9"/>
      <c r="F3" s="13" t="s">
        <v>95</v>
      </c>
    </row>
    <row r="4" spans="1:8" ht="36" customHeight="1">
      <c r="A4" s="144" t="s">
        <v>96</v>
      </c>
      <c r="B4" s="145"/>
      <c r="C4" s="14" t="s">
        <v>97</v>
      </c>
      <c r="D4" s="15" t="s">
        <v>98</v>
      </c>
      <c r="E4" s="16"/>
      <c r="F4" s="17" t="s">
        <v>99</v>
      </c>
    </row>
    <row r="5" spans="1:8" s="3" customFormat="1" ht="20.25" customHeight="1">
      <c r="A5" s="18" t="s">
        <v>100</v>
      </c>
      <c r="B5" s="19"/>
      <c r="C5" s="20">
        <v>1</v>
      </c>
      <c r="D5" s="21">
        <f>[1]PL!$H$9</f>
        <v>30216000</v>
      </c>
      <c r="E5" s="22"/>
      <c r="F5" s="23">
        <f>[1]PL!$E$9</f>
        <v>30216000</v>
      </c>
    </row>
    <row r="6" spans="1:8" s="3" customFormat="1" ht="20.25" customHeight="1">
      <c r="A6" s="24" t="s">
        <v>101</v>
      </c>
      <c r="B6" s="25"/>
      <c r="C6" s="20">
        <v>2</v>
      </c>
      <c r="D6" s="21"/>
      <c r="E6" s="22"/>
      <c r="F6" s="23">
        <v>0</v>
      </c>
    </row>
    <row r="7" spans="1:8" s="3" customFormat="1" ht="20.25" customHeight="1">
      <c r="A7" s="26" t="s">
        <v>102</v>
      </c>
      <c r="B7" s="25"/>
      <c r="C7" s="20">
        <v>4</v>
      </c>
      <c r="D7" s="21">
        <f>[1]PL!$H$16</f>
        <v>25845255.600000001</v>
      </c>
      <c r="E7" s="22"/>
      <c r="F7" s="23">
        <f>[1]PL!$E$16</f>
        <v>25845255.600000001</v>
      </c>
    </row>
    <row r="8" spans="1:8" s="3" customFormat="1" ht="20.25" customHeight="1">
      <c r="A8" s="24" t="s">
        <v>103</v>
      </c>
      <c r="B8" s="25"/>
      <c r="C8" s="20">
        <v>5</v>
      </c>
      <c r="D8" s="21"/>
      <c r="E8" s="22"/>
      <c r="F8" s="23">
        <v>0</v>
      </c>
    </row>
    <row r="9" spans="1:8" s="3" customFormat="1" ht="20.25" customHeight="1">
      <c r="A9" s="24" t="s">
        <v>104</v>
      </c>
      <c r="B9" s="25"/>
      <c r="C9" s="20">
        <v>6</v>
      </c>
      <c r="D9" s="21"/>
      <c r="E9" s="22"/>
      <c r="F9" s="23">
        <v>0</v>
      </c>
    </row>
    <row r="10" spans="1:8" s="3" customFormat="1" ht="20.25" customHeight="1">
      <c r="A10" s="18" t="s">
        <v>105</v>
      </c>
      <c r="B10" s="25"/>
      <c r="C10" s="20">
        <v>10</v>
      </c>
      <c r="D10" s="21">
        <f>D5-D7</f>
        <v>4370744.3999999985</v>
      </c>
      <c r="E10" s="22"/>
      <c r="F10" s="23">
        <f>F5-F7</f>
        <v>4370744.3999999985</v>
      </c>
      <c r="G10" s="27">
        <f>D10/D5</f>
        <v>0.14464999999999995</v>
      </c>
    </row>
    <row r="11" spans="1:8" s="3" customFormat="1" ht="20.25" customHeight="1">
      <c r="A11" s="26" t="s">
        <v>106</v>
      </c>
      <c r="B11" s="25"/>
      <c r="C11" s="20">
        <v>11</v>
      </c>
      <c r="D11" s="21">
        <f>[1]PL!$H$29</f>
        <v>0</v>
      </c>
      <c r="E11" s="22"/>
      <c r="F11" s="23"/>
    </row>
    <row r="12" spans="1:8" s="3" customFormat="1" ht="20.25" customHeight="1">
      <c r="A12" s="26" t="s">
        <v>107</v>
      </c>
      <c r="B12" s="25"/>
      <c r="C12" s="20">
        <v>14</v>
      </c>
      <c r="D12" s="21"/>
      <c r="E12" s="22"/>
      <c r="F12" s="23"/>
    </row>
    <row r="13" spans="1:8" s="3" customFormat="1" ht="20.25" customHeight="1">
      <c r="A13" s="24" t="s">
        <v>108</v>
      </c>
      <c r="B13" s="25"/>
      <c r="C13" s="20">
        <v>15</v>
      </c>
      <c r="D13" s="21">
        <f>[1]PL!$H$37</f>
        <v>2462879.19</v>
      </c>
      <c r="E13" s="22"/>
      <c r="F13" s="23">
        <f>[1]PL!$E$37</f>
        <v>2462879.19</v>
      </c>
      <c r="G13" s="28"/>
      <c r="H13" s="54"/>
    </row>
    <row r="14" spans="1:8" s="3" customFormat="1" ht="20.25" customHeight="1">
      <c r="A14" s="24" t="s">
        <v>109</v>
      </c>
      <c r="B14" s="25"/>
      <c r="C14" s="20">
        <v>16</v>
      </c>
      <c r="D14" s="21"/>
      <c r="E14" s="22"/>
      <c r="F14" s="23"/>
      <c r="G14" s="28"/>
      <c r="H14" s="54"/>
    </row>
    <row r="15" spans="1:8" s="3" customFormat="1" ht="20.25" customHeight="1">
      <c r="A15" s="24" t="s">
        <v>110</v>
      </c>
      <c r="B15" s="25"/>
      <c r="C15" s="20">
        <v>17</v>
      </c>
      <c r="D15" s="21">
        <f>[1]PL!$H$39</f>
        <v>-1152015.4099999999</v>
      </c>
      <c r="E15" s="22"/>
      <c r="F15" s="23">
        <f>[1]PL!$E$39</f>
        <v>-1152015.4099999999</v>
      </c>
      <c r="G15" s="28"/>
      <c r="H15" s="54"/>
    </row>
    <row r="16" spans="1:8" s="3" customFormat="1" ht="20.25" customHeight="1">
      <c r="A16" s="29" t="s">
        <v>111</v>
      </c>
      <c r="B16" s="25"/>
      <c r="C16" s="20"/>
      <c r="D16" s="21">
        <v>0</v>
      </c>
      <c r="E16" s="22"/>
      <c r="F16" s="23"/>
      <c r="H16" s="54"/>
    </row>
    <row r="17" spans="1:8" s="3" customFormat="1" ht="20.25" customHeight="1">
      <c r="A17" s="30" t="s">
        <v>112</v>
      </c>
      <c r="B17" s="25"/>
      <c r="C17" s="20"/>
      <c r="D17" s="21">
        <v>0</v>
      </c>
      <c r="E17" s="22"/>
      <c r="F17" s="23"/>
      <c r="H17" s="54"/>
    </row>
    <row r="18" spans="1:8" s="3" customFormat="1" ht="20.25" customHeight="1">
      <c r="A18" s="18" t="s">
        <v>113</v>
      </c>
      <c r="B18" s="25"/>
      <c r="C18" s="20">
        <v>18</v>
      </c>
      <c r="D18" s="21">
        <f>D10+D11-D12-D13-D14-D15</f>
        <v>3059880.6199999982</v>
      </c>
      <c r="E18" s="21">
        <f>E10+E11-E12-E13-E14-E15</f>
        <v>0</v>
      </c>
      <c r="F18" s="23">
        <f>F10+F11-F12-F13-F14-F15</f>
        <v>3059880.6199999982</v>
      </c>
      <c r="G18" s="27">
        <f>F18/F5</f>
        <v>0.10126689899391045</v>
      </c>
      <c r="H18" s="54"/>
    </row>
    <row r="19" spans="1:8" s="3" customFormat="1" ht="20.25" customHeight="1">
      <c r="A19" s="26" t="s">
        <v>114</v>
      </c>
      <c r="B19" s="25"/>
      <c r="C19" s="20">
        <v>19</v>
      </c>
      <c r="D19" s="21"/>
      <c r="E19" s="22"/>
      <c r="F19" s="23"/>
      <c r="H19" s="54"/>
    </row>
    <row r="20" spans="1:8" s="3" customFormat="1" ht="20.25" customHeight="1">
      <c r="A20" s="24" t="s">
        <v>115</v>
      </c>
      <c r="B20" s="25"/>
      <c r="C20" s="20">
        <v>22</v>
      </c>
      <c r="D20" s="21">
        <f>[1]PL!$H$49</f>
        <v>143571</v>
      </c>
      <c r="E20" s="21">
        <v>17376.669999999998</v>
      </c>
      <c r="F20" s="23">
        <f>[1]PL!$E$49</f>
        <v>143571</v>
      </c>
      <c r="H20" s="54"/>
    </row>
    <row r="21" spans="1:8" s="3" customFormat="1" ht="20.25" customHeight="1">
      <c r="A21" s="24" t="s">
        <v>116</v>
      </c>
      <c r="B21" s="25"/>
      <c r="C21" s="20">
        <v>23</v>
      </c>
      <c r="D21" s="21"/>
      <c r="E21" s="21">
        <v>1500</v>
      </c>
      <c r="F21" s="23"/>
      <c r="H21" s="54"/>
    </row>
    <row r="22" spans="1:8" s="3" customFormat="1" ht="20.25" customHeight="1">
      <c r="A22" s="26" t="s">
        <v>117</v>
      </c>
      <c r="B22" s="25"/>
      <c r="C22" s="20">
        <v>25</v>
      </c>
      <c r="D22" s="21"/>
      <c r="E22" s="21"/>
      <c r="F22" s="23"/>
      <c r="H22" s="54"/>
    </row>
    <row r="23" spans="1:8" s="3" customFormat="1" ht="20.25" customHeight="1">
      <c r="A23" s="18" t="s">
        <v>118</v>
      </c>
      <c r="B23" s="25"/>
      <c r="C23" s="20">
        <v>27</v>
      </c>
      <c r="D23" s="21">
        <f>D18+D19+D20+D21-D22</f>
        <v>3203451.6199999982</v>
      </c>
      <c r="E23" s="23">
        <f>E18+E19+E20+E21-E22</f>
        <v>18876.669999999998</v>
      </c>
      <c r="F23" s="23">
        <f>F18+F19+F20+F21-F22</f>
        <v>3203451.6199999982</v>
      </c>
      <c r="H23" s="54"/>
    </row>
    <row r="24" spans="1:8" s="3" customFormat="1" ht="20.25" customHeight="1">
      <c r="A24" s="26" t="s">
        <v>119</v>
      </c>
      <c r="B24" s="25"/>
      <c r="C24" s="20">
        <v>28</v>
      </c>
      <c r="D24" s="21">
        <f>[1]PL!$H$57-[1]PL!$H$58</f>
        <v>834032.58000000007</v>
      </c>
      <c r="E24" s="21">
        <v>-1841264.04</v>
      </c>
      <c r="F24" s="23">
        <f>[1]PL!$E$57-[1]PL!$E$58</f>
        <v>834032.58000000007</v>
      </c>
      <c r="H24" s="54"/>
    </row>
    <row r="25" spans="1:8" s="3" customFormat="1" ht="20.25" customHeight="1">
      <c r="A25" s="31" t="s">
        <v>120</v>
      </c>
      <c r="B25" s="32"/>
      <c r="C25" s="33">
        <v>30</v>
      </c>
      <c r="D25" s="21">
        <f>D23-D24</f>
        <v>2369419.0399999982</v>
      </c>
      <c r="E25" s="21">
        <f>E23-E24</f>
        <v>1860140.71</v>
      </c>
      <c r="F25" s="23">
        <f>F23-F24</f>
        <v>2369419.0399999982</v>
      </c>
      <c r="G25" s="27">
        <f>D25/D5</f>
        <v>7.8416039184537933E-2</v>
      </c>
      <c r="H25" s="54"/>
    </row>
    <row r="26" spans="1:8" ht="20.25" customHeight="1">
      <c r="A26" s="37"/>
      <c r="B26" s="38"/>
      <c r="C26" s="39"/>
      <c r="D26" s="38"/>
      <c r="E26" s="38"/>
      <c r="F26" s="38"/>
    </row>
    <row r="27" spans="1:8" ht="20.25" customHeight="1">
      <c r="A27" s="40" t="s">
        <v>121</v>
      </c>
      <c r="B27" s="41"/>
      <c r="C27" s="42"/>
      <c r="D27" s="41"/>
      <c r="E27" s="41"/>
      <c r="F27" s="41"/>
    </row>
    <row r="28" spans="1:8" s="3" customFormat="1" ht="20.25" customHeight="1">
      <c r="A28" s="43" t="s">
        <v>122</v>
      </c>
      <c r="B28" s="44"/>
      <c r="C28" s="45"/>
      <c r="D28" s="46"/>
      <c r="E28" s="47"/>
      <c r="F28" s="48"/>
    </row>
    <row r="29" spans="1:8" s="3" customFormat="1" ht="20.25" customHeight="1">
      <c r="A29" s="18" t="s">
        <v>123</v>
      </c>
      <c r="B29" s="49"/>
      <c r="C29" s="50"/>
      <c r="D29" s="21"/>
      <c r="E29" s="22"/>
      <c r="F29" s="23"/>
    </row>
    <row r="30" spans="1:8" s="3" customFormat="1" ht="20.25" customHeight="1">
      <c r="A30" s="18" t="s">
        <v>124</v>
      </c>
      <c r="B30" s="49"/>
      <c r="C30" s="50"/>
      <c r="D30" s="21"/>
      <c r="E30" s="22"/>
      <c r="F30" s="23"/>
    </row>
    <row r="31" spans="1:8" s="3" customFormat="1" ht="20.25" customHeight="1">
      <c r="A31" s="18" t="s">
        <v>125</v>
      </c>
      <c r="B31" s="49"/>
      <c r="C31" s="50"/>
      <c r="D31" s="21"/>
      <c r="E31" s="22"/>
      <c r="F31" s="23"/>
    </row>
    <row r="32" spans="1:8" s="3" customFormat="1" ht="20.25" customHeight="1">
      <c r="A32" s="18" t="s">
        <v>126</v>
      </c>
      <c r="B32" s="49"/>
      <c r="C32" s="50"/>
      <c r="D32" s="21"/>
      <c r="E32" s="22"/>
      <c r="F32" s="23"/>
    </row>
    <row r="33" spans="1:6" s="3" customFormat="1" ht="20.25" customHeigh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4" type="noConversion"/>
  <pageMargins left="0.6" right="0.25" top="0.64" bottom="0.84" header="0.33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XFD1048576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9" style="58" customWidth="1"/>
    <col min="6" max="6" width="4.875" style="10" customWidth="1"/>
    <col min="7" max="7" width="18.125" style="55" customWidth="1"/>
    <col min="8" max="8" width="18.125" style="1" customWidth="1"/>
    <col min="9" max="16384" width="9" style="1"/>
  </cols>
  <sheetData>
    <row r="1" spans="1:8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40237</v>
      </c>
      <c r="E2" s="142"/>
      <c r="F2" s="7"/>
      <c r="G2" s="60"/>
      <c r="H2" s="8" t="s">
        <v>1</v>
      </c>
    </row>
    <row r="3" spans="1:8" ht="21.75" customHeight="1">
      <c r="A3" s="6" t="s">
        <v>2</v>
      </c>
      <c r="B3" s="6"/>
      <c r="C3" s="61"/>
      <c r="D3" s="6"/>
      <c r="E3" s="6"/>
      <c r="F3" s="6"/>
      <c r="G3" s="61"/>
      <c r="H3" s="66" t="s">
        <v>3</v>
      </c>
    </row>
    <row r="4" spans="1:8" ht="21.75" customHeight="1">
      <c r="A4" s="67" t="s">
        <v>4</v>
      </c>
      <c r="B4" s="68" t="s">
        <v>5</v>
      </c>
      <c r="C4" s="62" t="s">
        <v>6</v>
      </c>
      <c r="D4" s="69" t="s">
        <v>7</v>
      </c>
      <c r="E4" s="67" t="s">
        <v>8</v>
      </c>
      <c r="F4" s="68" t="s">
        <v>5</v>
      </c>
      <c r="G4" s="62" t="s">
        <v>6</v>
      </c>
      <c r="H4" s="69" t="s">
        <v>7</v>
      </c>
    </row>
    <row r="5" spans="1:8" ht="21.75" customHeight="1">
      <c r="A5" s="70" t="s">
        <v>9</v>
      </c>
      <c r="B5" s="71"/>
      <c r="C5" s="63"/>
      <c r="D5" s="72"/>
      <c r="E5" s="70" t="s">
        <v>10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[1]BS!$H$9</f>
        <v>152997519.59999999</v>
      </c>
      <c r="D6" s="73">
        <f>[2]BS!$D$9</f>
        <v>27044912.52</v>
      </c>
      <c r="E6" s="74" t="s">
        <v>12</v>
      </c>
      <c r="F6" s="71">
        <v>68</v>
      </c>
      <c r="G6" s="64">
        <f>-[1]BS!$H$37</f>
        <v>72167598.079999998</v>
      </c>
      <c r="H6" s="73">
        <f>-[2]BS!$D$37</f>
        <v>127122263.2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</v>
      </c>
      <c r="F7" s="71">
        <v>69</v>
      </c>
      <c r="G7" s="64"/>
      <c r="H7" s="73"/>
    </row>
    <row r="8" spans="1:8" ht="21.75" customHeight="1">
      <c r="A8" s="74" t="s">
        <v>15</v>
      </c>
      <c r="B8" s="71">
        <v>3</v>
      </c>
      <c r="C8" s="64">
        <f>[1]BS!$H$10</f>
        <v>20000000</v>
      </c>
      <c r="D8" s="73">
        <f>[2]BS!$D$10</f>
        <v>120000000</v>
      </c>
      <c r="E8" s="74" t="s">
        <v>16</v>
      </c>
      <c r="F8" s="71">
        <v>70</v>
      </c>
      <c r="G8" s="64">
        <f>-[1]BS!$H$39</f>
        <v>30951810.649999999</v>
      </c>
      <c r="H8" s="73">
        <f>-[2]BS!$D$39</f>
        <v>31925419.16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18</v>
      </c>
      <c r="F9" s="71">
        <v>71</v>
      </c>
      <c r="G9" s="64">
        <f>-[1]BS!$H$40</f>
        <v>815446004.98000002</v>
      </c>
      <c r="H9" s="73">
        <f>-[2]BS!$D$40</f>
        <v>871368979.73000002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20</v>
      </c>
      <c r="F10" s="71">
        <v>72</v>
      </c>
      <c r="G10" s="64">
        <f>-[1]BS!$H$41</f>
        <v>2628065.2799999998</v>
      </c>
      <c r="H10" s="73">
        <f>-[2]BS!$D$41</f>
        <v>2223920.54</v>
      </c>
    </row>
    <row r="11" spans="1:8" ht="21.75" customHeight="1">
      <c r="A11" s="74" t="s">
        <v>21</v>
      </c>
      <c r="B11" s="71">
        <v>6</v>
      </c>
      <c r="C11" s="64">
        <f>[1]BS!$H$12</f>
        <v>31256641</v>
      </c>
      <c r="D11" s="73">
        <f>[2]BS!$D$12</f>
        <v>30520036.640000001</v>
      </c>
      <c r="E11" s="74" t="s">
        <v>22</v>
      </c>
      <c r="F11" s="71">
        <v>73</v>
      </c>
      <c r="G11" s="64">
        <f>-[1]BS!$H$42</f>
        <v>328962.28000000003</v>
      </c>
      <c r="H11" s="73">
        <f>-[2]BS!$D$42</f>
        <v>448917.07</v>
      </c>
    </row>
    <row r="12" spans="1:8" ht="21.75" customHeight="1">
      <c r="A12" s="74" t="s">
        <v>23</v>
      </c>
      <c r="B12" s="71">
        <v>7</v>
      </c>
      <c r="C12" s="64">
        <f>[1]BS!$H$13</f>
        <v>19333.2</v>
      </c>
      <c r="D12" s="73">
        <f>[2]BS!$D$13</f>
        <v>95812768</v>
      </c>
      <c r="E12" s="74" t="s">
        <v>24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[1]BS!$H$14</f>
        <v>153569653.40000001</v>
      </c>
      <c r="D13" s="73">
        <f>[2]BS!$D$14</f>
        <v>103611128.79000001</v>
      </c>
      <c r="E13" s="74" t="s">
        <v>26</v>
      </c>
      <c r="F13" s="71">
        <v>75</v>
      </c>
      <c r="G13" s="64">
        <f>-[1]BS!$H$44</f>
        <v>-5557057.5599999996</v>
      </c>
      <c r="H13" s="64">
        <f>-[2]BS!$D$44</f>
        <v>-3299507.5</v>
      </c>
    </row>
    <row r="14" spans="1:8" ht="21.75" customHeight="1">
      <c r="A14" s="74" t="s">
        <v>27</v>
      </c>
      <c r="B14" s="71">
        <v>9</v>
      </c>
      <c r="C14" s="64">
        <f>[1]BS!$H$15</f>
        <v>0</v>
      </c>
      <c r="D14" s="73">
        <f>[2]BS!$D$15</f>
        <v>6089126.1600000001</v>
      </c>
      <c r="E14" s="74" t="s">
        <v>28</v>
      </c>
      <c r="F14" s="71">
        <v>80</v>
      </c>
      <c r="G14" s="64">
        <v>0</v>
      </c>
      <c r="H14" s="73"/>
    </row>
    <row r="15" spans="1:8" ht="21.75" customHeight="1">
      <c r="A15" s="74" t="s">
        <v>29</v>
      </c>
      <c r="B15" s="71">
        <v>10</v>
      </c>
      <c r="C15" s="64">
        <f>[1]BS!$H$16</f>
        <v>9321368.1899999995</v>
      </c>
      <c r="D15" s="73">
        <f>[2]BS!$D$16</f>
        <v>11133739.210000001</v>
      </c>
      <c r="E15" s="74" t="s">
        <v>30</v>
      </c>
      <c r="F15" s="71">
        <v>81</v>
      </c>
      <c r="G15" s="64">
        <f>-[1]BS!$H$46</f>
        <v>264280967.02000001</v>
      </c>
      <c r="H15" s="73">
        <f>-[2]BS!$D$46</f>
        <v>240916702.87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32</v>
      </c>
      <c r="F16" s="71">
        <v>82</v>
      </c>
      <c r="G16" s="64">
        <f>-[1]BS!$H$47</f>
        <v>511201.35</v>
      </c>
      <c r="H16" s="73">
        <f>-[2]BS!$D$47</f>
        <v>6506581.1600000001</v>
      </c>
    </row>
    <row r="17" spans="1:8" ht="21.75" customHeight="1">
      <c r="A17" s="75" t="s">
        <v>33</v>
      </c>
      <c r="B17" s="71">
        <v>21</v>
      </c>
      <c r="C17" s="64"/>
      <c r="D17" s="73"/>
      <c r="E17" s="74" t="s">
        <v>34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36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37</v>
      </c>
      <c r="F19" s="71">
        <v>86</v>
      </c>
      <c r="G19" s="64">
        <f>-[1]BS!$D$48</f>
        <v>1722852</v>
      </c>
      <c r="H19" s="73">
        <f>-[2]BS!$D$48</f>
        <v>1722852</v>
      </c>
    </row>
    <row r="20" spans="1:8" ht="21.75" customHeight="1">
      <c r="A20" s="67"/>
      <c r="B20" s="71"/>
      <c r="C20" s="64"/>
      <c r="D20" s="73"/>
      <c r="E20" s="74" t="s">
        <v>132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394211711.32000005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1278936128.2300003</v>
      </c>
    </row>
    <row r="22" spans="1:8" ht="21.75" customHeight="1">
      <c r="A22" s="70" t="s">
        <v>40</v>
      </c>
      <c r="B22" s="71"/>
      <c r="C22" s="64"/>
      <c r="D22" s="73"/>
      <c r="E22" s="70" t="s">
        <v>41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43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45</v>
      </c>
      <c r="F24" s="71">
        <v>102</v>
      </c>
      <c r="G24" s="64"/>
      <c r="H24" s="73"/>
    </row>
    <row r="25" spans="1:8" ht="21.75" customHeight="1">
      <c r="A25" s="74" t="s">
        <v>46</v>
      </c>
      <c r="B25" s="71"/>
      <c r="C25" s="64"/>
      <c r="D25" s="73"/>
      <c r="E25" s="74" t="s">
        <v>47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48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49</v>
      </c>
      <c r="F27" s="71">
        <v>108</v>
      </c>
      <c r="G27" s="64">
        <f>-[1]BS!$H$56</f>
        <v>82065924.310000002</v>
      </c>
      <c r="H27" s="73">
        <f>-[2]BS!$D$56</f>
        <v>81778782.310000002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51</v>
      </c>
      <c r="F28" s="71">
        <v>109</v>
      </c>
      <c r="G28" s="64"/>
      <c r="H28" s="73"/>
    </row>
    <row r="29" spans="1:8" ht="21.75" customHeight="1">
      <c r="A29" s="77" t="s">
        <v>52</v>
      </c>
      <c r="B29" s="71"/>
      <c r="C29" s="64"/>
      <c r="D29" s="73"/>
      <c r="E29" s="67" t="s">
        <v>53</v>
      </c>
      <c r="F29" s="71">
        <v>110</v>
      </c>
      <c r="G29" s="64">
        <f>SUM(G24:G27)</f>
        <v>82065924.310000002</v>
      </c>
      <c r="H29" s="64">
        <f>SUM(H23:H27)</f>
        <v>81778782.310000002</v>
      </c>
    </row>
    <row r="30" spans="1:8" ht="21.75" customHeight="1">
      <c r="A30" s="74" t="s">
        <v>54</v>
      </c>
      <c r="B30" s="71">
        <v>39</v>
      </c>
      <c r="C30" s="64">
        <f>[1]BS!$H$21</f>
        <v>1047263171.87</v>
      </c>
      <c r="D30" s="73">
        <f>[2]BS!$D$21</f>
        <v>1055400552.3200001</v>
      </c>
      <c r="E30" s="77" t="s">
        <v>55</v>
      </c>
      <c r="F30" s="71"/>
      <c r="G30" s="64"/>
      <c r="H30" s="73"/>
    </row>
    <row r="31" spans="1:8" ht="21.75" customHeight="1">
      <c r="A31" s="76" t="s">
        <v>56</v>
      </c>
      <c r="B31" s="71">
        <v>40</v>
      </c>
      <c r="C31" s="64">
        <f>[1]BS!$H$22</f>
        <v>31912577.420000002</v>
      </c>
      <c r="D31" s="73">
        <f>[2]BS!$D$22</f>
        <v>45245056.479999997</v>
      </c>
      <c r="E31" s="74" t="s">
        <v>57</v>
      </c>
      <c r="F31" s="71">
        <v>111</v>
      </c>
      <c r="G31" s="64">
        <f>-[1]BS!$H$49</f>
        <v>1576107</v>
      </c>
      <c r="H31" s="73">
        <f>-[2]BS!$D$49</f>
        <v>1522678.93</v>
      </c>
    </row>
    <row r="32" spans="1:8" ht="21.75" customHeight="1">
      <c r="A32" s="74" t="s">
        <v>58</v>
      </c>
      <c r="B32" s="71">
        <v>41</v>
      </c>
      <c r="C32" s="64">
        <f>[1]BS!$H$23</f>
        <v>1015350594.45</v>
      </c>
      <c r="D32" s="73">
        <f>D30-D31</f>
        <v>1010155495.84</v>
      </c>
      <c r="E32" s="67" t="s">
        <v>59</v>
      </c>
      <c r="F32" s="71">
        <v>114</v>
      </c>
      <c r="G32" s="64">
        <f>G21+G29+G31</f>
        <v>1266122435.3899999</v>
      </c>
      <c r="H32" s="64">
        <f>H21+H29+H31</f>
        <v>1362237589.4700003</v>
      </c>
    </row>
    <row r="33" spans="1:8" ht="21.75" customHeight="1">
      <c r="A33" s="75" t="s">
        <v>60</v>
      </c>
      <c r="B33" s="71">
        <v>42</v>
      </c>
      <c r="C33" s="64"/>
      <c r="D33" s="73"/>
      <c r="E33" s="77" t="s">
        <v>61</v>
      </c>
      <c r="F33" s="71"/>
      <c r="G33" s="64"/>
      <c r="H33" s="73"/>
    </row>
    <row r="34" spans="1:8" ht="21.75" customHeight="1">
      <c r="A34" s="74" t="s">
        <v>62</v>
      </c>
      <c r="B34" s="71">
        <v>43</v>
      </c>
      <c r="C34" s="64">
        <f>C32</f>
        <v>1015350594.45</v>
      </c>
      <c r="D34" s="73">
        <f>D32</f>
        <v>1010155495.84</v>
      </c>
      <c r="E34" s="74" t="s">
        <v>63</v>
      </c>
      <c r="F34" s="71">
        <v>115</v>
      </c>
      <c r="G34" s="64">
        <f>-[1]BS!$H$63</f>
        <v>570579228.17999995</v>
      </c>
      <c r="H34" s="73">
        <f>-[2]BS!$D$63</f>
        <v>570579228.17999995</v>
      </c>
    </row>
    <row r="35" spans="1:8" ht="21.75" customHeight="1">
      <c r="A35" s="74" t="s">
        <v>64</v>
      </c>
      <c r="B35" s="71">
        <v>44</v>
      </c>
      <c r="C35" s="64">
        <f>[1]BS!$H$26</f>
        <v>58335484.609999999</v>
      </c>
      <c r="D35" s="73">
        <f>[2]BS!$D$26</f>
        <v>58043161.189999998</v>
      </c>
      <c r="E35" s="76" t="s">
        <v>65</v>
      </c>
      <c r="F35" s="71">
        <v>116</v>
      </c>
      <c r="G35" s="64"/>
      <c r="H35" s="73"/>
    </row>
    <row r="36" spans="1:8" ht="21.75" customHeight="1">
      <c r="A36" s="74" t="s">
        <v>66</v>
      </c>
      <c r="B36" s="71">
        <v>45</v>
      </c>
      <c r="C36" s="64">
        <f>[1]BS!$H$27</f>
        <v>240423141.49000001</v>
      </c>
      <c r="D36" s="73">
        <f>[2]BS!$D$27</f>
        <v>315445821.92000002</v>
      </c>
      <c r="E36" s="74" t="s">
        <v>67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68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70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71</v>
      </c>
      <c r="B39" s="71">
        <v>50</v>
      </c>
      <c r="C39" s="64">
        <f>SUM(C34:C37)</f>
        <v>1314109220.5500002</v>
      </c>
      <c r="D39" s="64">
        <f>SUM(D34:D37)</f>
        <v>1383644478.95</v>
      </c>
      <c r="E39" s="76" t="s">
        <v>72</v>
      </c>
      <c r="F39" s="71">
        <v>120</v>
      </c>
      <c r="G39" s="64">
        <v>0</v>
      </c>
      <c r="H39" s="73"/>
    </row>
    <row r="40" spans="1:8" ht="21.75" customHeight="1">
      <c r="A40" s="77" t="s">
        <v>73</v>
      </c>
      <c r="B40" s="71"/>
      <c r="C40" s="64"/>
      <c r="D40" s="73"/>
      <c r="E40" s="78" t="s">
        <v>74</v>
      </c>
      <c r="F40" s="71">
        <v>121</v>
      </c>
      <c r="G40" s="64"/>
      <c r="H40" s="73"/>
    </row>
    <row r="41" spans="1:8" ht="21.75" customHeight="1">
      <c r="A41" s="74" t="s">
        <v>75</v>
      </c>
      <c r="B41" s="71">
        <v>51</v>
      </c>
      <c r="C41" s="64">
        <f>[1]BS!$H$30</f>
        <v>96197253.849999994</v>
      </c>
      <c r="D41" s="73">
        <f>[2]BS!$D$30</f>
        <v>95866825.569999993</v>
      </c>
      <c r="E41" s="78" t="s">
        <v>76</v>
      </c>
      <c r="F41" s="71">
        <v>122</v>
      </c>
      <c r="G41" s="64"/>
      <c r="H41" s="73"/>
    </row>
    <row r="42" spans="1:8" ht="21.75" customHeight="1">
      <c r="A42" s="74" t="s">
        <v>77</v>
      </c>
      <c r="B42" s="71">
        <v>52</v>
      </c>
      <c r="C42" s="64">
        <v>0</v>
      </c>
      <c r="D42" s="79"/>
      <c r="E42" s="78" t="s">
        <v>78</v>
      </c>
      <c r="F42" s="71">
        <v>123</v>
      </c>
      <c r="G42" s="64"/>
      <c r="H42" s="73"/>
    </row>
    <row r="43" spans="1:8" ht="21.75" customHeight="1">
      <c r="A43" s="74" t="s">
        <v>79</v>
      </c>
      <c r="B43" s="71">
        <v>53</v>
      </c>
      <c r="C43" s="64"/>
      <c r="D43" s="73"/>
      <c r="E43" s="78" t="s">
        <v>80</v>
      </c>
      <c r="F43" s="71">
        <v>124</v>
      </c>
      <c r="G43" s="64"/>
      <c r="H43" s="73"/>
    </row>
    <row r="44" spans="1:8" ht="21.75" customHeight="1">
      <c r="A44" s="75" t="s">
        <v>81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129</v>
      </c>
      <c r="B45" s="71"/>
      <c r="C45" s="64"/>
      <c r="D45" s="73"/>
      <c r="E45" s="74" t="s">
        <v>83</v>
      </c>
      <c r="F45" s="71">
        <v>126</v>
      </c>
      <c r="G45" s="64">
        <f>-[1]BS!$H$66</f>
        <v>0</v>
      </c>
      <c r="H45" s="64">
        <f>-[2]BS!$D$66</f>
        <v>65135.01</v>
      </c>
    </row>
    <row r="46" spans="1:8" ht="21.75" customHeight="1">
      <c r="A46" s="80" t="s">
        <v>84</v>
      </c>
      <c r="B46" s="71">
        <v>60</v>
      </c>
      <c r="C46" s="64">
        <f>SUM(C41:C45)</f>
        <v>96197253.849999994</v>
      </c>
      <c r="D46" s="64">
        <f>SUM(D41:D45)</f>
        <v>95866825.569999993</v>
      </c>
      <c r="E46" s="75" t="s">
        <v>85</v>
      </c>
      <c r="F46" s="71">
        <v>127</v>
      </c>
      <c r="G46" s="64"/>
      <c r="H46" s="64"/>
    </row>
    <row r="47" spans="1:8" ht="21.75" customHeight="1">
      <c r="A47" s="77" t="s">
        <v>55</v>
      </c>
      <c r="B47" s="71"/>
      <c r="C47" s="64"/>
      <c r="D47" s="73"/>
      <c r="E47" s="74" t="s">
        <v>86</v>
      </c>
      <c r="F47" s="71">
        <v>131</v>
      </c>
      <c r="G47" s="64">
        <f>-[1]BS!$H$67</f>
        <v>-37958479.329999998</v>
      </c>
      <c r="H47" s="64">
        <f>-[2]BS!$D$67</f>
        <v>-37958479.329999998</v>
      </c>
    </row>
    <row r="48" spans="1:8" ht="21.75" customHeight="1">
      <c r="A48" s="74" t="s">
        <v>87</v>
      </c>
      <c r="B48" s="71">
        <v>61</v>
      </c>
      <c r="C48" s="64">
        <f>[1]BS!$H$31</f>
        <v>21272194.449999999</v>
      </c>
      <c r="D48" s="73">
        <f>[2]BS!$D$31</f>
        <v>21200457.489999998</v>
      </c>
      <c r="E48" s="74" t="s">
        <v>88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89</v>
      </c>
      <c r="F49" s="71">
        <v>133</v>
      </c>
      <c r="G49" s="64">
        <f>SUM(G36,G38,G45:G48)</f>
        <v>532620748.84999996</v>
      </c>
      <c r="H49" s="64">
        <f>SUM(H36,H38,H45:H48)</f>
        <v>532685883.85999995</v>
      </c>
    </row>
    <row r="50" spans="1:8" ht="21.75" customHeight="1">
      <c r="A50" s="67" t="s">
        <v>90</v>
      </c>
      <c r="B50" s="71">
        <v>67</v>
      </c>
      <c r="C50" s="64">
        <f>C21+C28+C39+C46+C48</f>
        <v>1798743184.24</v>
      </c>
      <c r="D50" s="64">
        <f>D21+D28+D39+D46+D48</f>
        <v>1894923473.3299999</v>
      </c>
      <c r="E50" s="80" t="s">
        <v>91</v>
      </c>
      <c r="F50" s="71">
        <v>135</v>
      </c>
      <c r="G50" s="64">
        <f>G49+G32</f>
        <v>1798743184.2399998</v>
      </c>
      <c r="H50" s="64">
        <f>H49+H32</f>
        <v>1894923473.3300002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130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15" type="noConversion"/>
  <conditionalFormatting sqref="C49:D49">
    <cfRule type="cellIs" dxfId="5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25" style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3.125" style="1" bestFit="1" customWidth="1" collapsed="1"/>
    <col min="9" max="16384" width="9" style="1"/>
  </cols>
  <sheetData>
    <row r="1" spans="1:8" ht="27.75">
      <c r="A1" s="141" t="s">
        <v>92</v>
      </c>
      <c r="B1" s="141"/>
      <c r="C1" s="141"/>
      <c r="D1" s="141"/>
      <c r="E1" s="141"/>
      <c r="F1" s="141"/>
    </row>
    <row r="2" spans="1:8" ht="15.75">
      <c r="A2" s="11"/>
      <c r="B2" s="143">
        <v>40237</v>
      </c>
      <c r="C2" s="143"/>
      <c r="D2" s="143"/>
      <c r="F2" s="12" t="s">
        <v>93</v>
      </c>
    </row>
    <row r="3" spans="1:8">
      <c r="A3" s="9" t="s">
        <v>2</v>
      </c>
      <c r="B3" s="9"/>
      <c r="C3" s="9"/>
      <c r="D3" s="9"/>
      <c r="E3" s="9"/>
      <c r="F3" s="13" t="s">
        <v>3</v>
      </c>
    </row>
    <row r="4" spans="1:8" ht="30">
      <c r="A4" s="144" t="s">
        <v>96</v>
      </c>
      <c r="B4" s="145"/>
      <c r="C4" s="14" t="s">
        <v>5</v>
      </c>
      <c r="D4" s="15" t="s">
        <v>98</v>
      </c>
      <c r="E4" s="16"/>
      <c r="F4" s="17" t="s">
        <v>99</v>
      </c>
    </row>
    <row r="5" spans="1:8" s="3" customFormat="1">
      <c r="A5" s="18" t="s">
        <v>100</v>
      </c>
      <c r="B5" s="19"/>
      <c r="C5" s="20">
        <v>1</v>
      </c>
      <c r="D5" s="21">
        <f>[2]PL!$H$9</f>
        <v>25758400</v>
      </c>
      <c r="E5" s="22"/>
      <c r="F5" s="23">
        <f>[2]PL!$E$9</f>
        <v>55974400</v>
      </c>
    </row>
    <row r="6" spans="1:8" s="3" customFormat="1">
      <c r="A6" s="24" t="s">
        <v>101</v>
      </c>
      <c r="B6" s="25"/>
      <c r="C6" s="20">
        <v>2</v>
      </c>
      <c r="D6" s="21"/>
      <c r="E6" s="22"/>
      <c r="F6" s="23">
        <v>0</v>
      </c>
    </row>
    <row r="7" spans="1:8" s="3" customFormat="1">
      <c r="A7" s="26" t="s">
        <v>102</v>
      </c>
      <c r="B7" s="25"/>
      <c r="C7" s="20">
        <v>4</v>
      </c>
      <c r="D7" s="21">
        <f>[2]PL!$H$16</f>
        <v>25747793.600000001</v>
      </c>
      <c r="E7" s="22"/>
      <c r="F7" s="23">
        <f>[2]PL!$E$16</f>
        <v>51593049.200000003</v>
      </c>
    </row>
    <row r="8" spans="1:8" s="3" customFormat="1">
      <c r="A8" s="24" t="s">
        <v>103</v>
      </c>
      <c r="B8" s="25"/>
      <c r="C8" s="20">
        <v>5</v>
      </c>
      <c r="D8" s="21"/>
      <c r="E8" s="22"/>
      <c r="F8" s="23">
        <v>0</v>
      </c>
    </row>
    <row r="9" spans="1:8" s="3" customFormat="1">
      <c r="A9" s="24" t="s">
        <v>104</v>
      </c>
      <c r="B9" s="25"/>
      <c r="C9" s="20">
        <v>6</v>
      </c>
      <c r="D9" s="21"/>
      <c r="E9" s="22"/>
      <c r="F9" s="23">
        <v>0</v>
      </c>
    </row>
    <row r="10" spans="1:8" s="3" customFormat="1">
      <c r="A10" s="18" t="s">
        <v>105</v>
      </c>
      <c r="B10" s="25"/>
      <c r="C10" s="20">
        <v>10</v>
      </c>
      <c r="D10" s="21">
        <f>D5-D7</f>
        <v>10606.39999999851</v>
      </c>
      <c r="E10" s="22"/>
      <c r="F10" s="23">
        <f>F5-F7</f>
        <v>4381350.799999997</v>
      </c>
      <c r="G10" s="27">
        <f>D10/D5</f>
        <v>4.1176470588229512E-4</v>
      </c>
    </row>
    <row r="11" spans="1:8" s="3" customFormat="1">
      <c r="A11" s="26" t="s">
        <v>106</v>
      </c>
      <c r="B11" s="25"/>
      <c r="C11" s="20">
        <v>11</v>
      </c>
      <c r="D11" s="21">
        <f>[1]PL!$H$29</f>
        <v>0</v>
      </c>
      <c r="E11" s="22"/>
      <c r="F11" s="23"/>
    </row>
    <row r="12" spans="1:8" s="3" customFormat="1">
      <c r="A12" s="26" t="s">
        <v>107</v>
      </c>
      <c r="B12" s="25"/>
      <c r="C12" s="20">
        <v>14</v>
      </c>
      <c r="D12" s="21"/>
      <c r="E12" s="22"/>
      <c r="F12" s="23"/>
    </row>
    <row r="13" spans="1:8" s="3" customFormat="1">
      <c r="A13" s="24" t="s">
        <v>108</v>
      </c>
      <c r="B13" s="25"/>
      <c r="C13" s="20">
        <v>15</v>
      </c>
      <c r="D13" s="21">
        <f>[2]PL!$H$37</f>
        <v>2782228.01</v>
      </c>
      <c r="E13" s="22"/>
      <c r="F13" s="23">
        <f>[2]PL!$E$37</f>
        <v>5245107.1999999993</v>
      </c>
      <c r="G13" s="28"/>
      <c r="H13" s="54"/>
    </row>
    <row r="14" spans="1:8" s="3" customFormat="1">
      <c r="A14" s="24" t="s">
        <v>109</v>
      </c>
      <c r="B14" s="25"/>
      <c r="C14" s="20">
        <v>16</v>
      </c>
      <c r="D14" s="21"/>
      <c r="E14" s="22"/>
      <c r="F14" s="23"/>
      <c r="G14" s="28"/>
      <c r="H14" s="54"/>
    </row>
    <row r="15" spans="1:8" s="3" customFormat="1">
      <c r="A15" s="24" t="s">
        <v>110</v>
      </c>
      <c r="B15" s="25"/>
      <c r="C15" s="20">
        <v>17</v>
      </c>
      <c r="D15" s="21">
        <f>[2]PL!$H$39</f>
        <v>464142.47</v>
      </c>
      <c r="E15" s="22"/>
      <c r="F15" s="23">
        <f>[2]PL!$E$39</f>
        <v>-687872.94</v>
      </c>
      <c r="G15" s="28"/>
      <c r="H15" s="54"/>
    </row>
    <row r="16" spans="1:8" s="3" customFormat="1">
      <c r="A16" s="29" t="s">
        <v>111</v>
      </c>
      <c r="B16" s="25"/>
      <c r="C16" s="20"/>
      <c r="D16" s="21">
        <v>0</v>
      </c>
      <c r="E16" s="22"/>
      <c r="F16" s="23"/>
      <c r="H16" s="54"/>
    </row>
    <row r="17" spans="1:8" s="3" customFormat="1">
      <c r="A17" s="30" t="s">
        <v>112</v>
      </c>
      <c r="B17" s="25"/>
      <c r="C17" s="20"/>
      <c r="D17" s="21">
        <v>0</v>
      </c>
      <c r="E17" s="22"/>
      <c r="F17" s="23"/>
      <c r="H17" s="54"/>
    </row>
    <row r="18" spans="1:8" s="3" customFormat="1">
      <c r="A18" s="18" t="s">
        <v>113</v>
      </c>
      <c r="B18" s="25"/>
      <c r="C18" s="20">
        <v>18</v>
      </c>
      <c r="D18" s="21">
        <f>D10+D11-D12-D13-D14-D15</f>
        <v>-3235764.080000001</v>
      </c>
      <c r="E18" s="21">
        <f>E10+E11-E12-E13-E14-E15</f>
        <v>0</v>
      </c>
      <c r="F18" s="23">
        <f>F10+F11-F12-F13-F14-F15</f>
        <v>-175883.46000000229</v>
      </c>
      <c r="G18" s="27">
        <f>F18/F5</f>
        <v>-3.1422125114338394E-3</v>
      </c>
      <c r="H18" s="54"/>
    </row>
    <row r="19" spans="1:8" s="3" customFormat="1">
      <c r="A19" s="26" t="s">
        <v>114</v>
      </c>
      <c r="B19" s="25"/>
      <c r="C19" s="20">
        <v>19</v>
      </c>
      <c r="D19" s="21"/>
      <c r="E19" s="22"/>
      <c r="F19" s="23"/>
      <c r="H19" s="54"/>
    </row>
    <row r="20" spans="1:8" s="3" customFormat="1">
      <c r="A20" s="24" t="s">
        <v>115</v>
      </c>
      <c r="B20" s="25"/>
      <c r="C20" s="20">
        <v>22</v>
      </c>
      <c r="D20" s="21">
        <f>[2]PL!$H$49</f>
        <v>143571</v>
      </c>
      <c r="E20" s="21">
        <v>17376.669999999998</v>
      </c>
      <c r="F20" s="23">
        <f>[2]PL!$E$49</f>
        <v>287142</v>
      </c>
      <c r="H20" s="54"/>
    </row>
    <row r="21" spans="1:8" s="3" customFormat="1">
      <c r="A21" s="24" t="s">
        <v>116</v>
      </c>
      <c r="B21" s="25"/>
      <c r="C21" s="20">
        <v>23</v>
      </c>
      <c r="D21" s="21"/>
      <c r="E21" s="21">
        <v>1500</v>
      </c>
      <c r="F21" s="23"/>
      <c r="H21" s="54"/>
    </row>
    <row r="22" spans="1:8" s="3" customFormat="1">
      <c r="A22" s="26" t="s">
        <v>117</v>
      </c>
      <c r="B22" s="25"/>
      <c r="C22" s="20">
        <v>25</v>
      </c>
      <c r="D22" s="21"/>
      <c r="E22" s="21"/>
      <c r="F22" s="23"/>
      <c r="H22" s="54"/>
    </row>
    <row r="23" spans="1:8" s="3" customFormat="1">
      <c r="A23" s="18" t="s">
        <v>118</v>
      </c>
      <c r="B23" s="25"/>
      <c r="C23" s="20">
        <v>27</v>
      </c>
      <c r="D23" s="21">
        <f>D18+D19+D20+D21-D22</f>
        <v>-3092193.080000001</v>
      </c>
      <c r="E23" s="23">
        <f>E18+E19+E20+E21-E22</f>
        <v>18876.669999999998</v>
      </c>
      <c r="F23" s="23">
        <f>F18+F19+F20+F21-F22</f>
        <v>111258.53999999771</v>
      </c>
      <c r="H23" s="54"/>
    </row>
    <row r="24" spans="1:8" s="3" customFormat="1">
      <c r="A24" s="26" t="s">
        <v>119</v>
      </c>
      <c r="B24" s="25"/>
      <c r="C24" s="20">
        <v>28</v>
      </c>
      <c r="D24" s="21">
        <f>[2]PL!$H$57+[2]PL!$H$58</f>
        <v>-787909.05</v>
      </c>
      <c r="E24" s="21">
        <v>-1841264.04</v>
      </c>
      <c r="F24" s="23">
        <f>[2]PL!$E$57+[2]PL!$E$58</f>
        <v>46123.530000000013</v>
      </c>
      <c r="H24" s="54"/>
    </row>
    <row r="25" spans="1:8" s="3" customFormat="1">
      <c r="A25" s="31" t="s">
        <v>120</v>
      </c>
      <c r="B25" s="32"/>
      <c r="C25" s="33">
        <v>30</v>
      </c>
      <c r="D25" s="21">
        <f>D23-D24</f>
        <v>-2304284.0300000012</v>
      </c>
      <c r="E25" s="21">
        <f>E23-E24</f>
        <v>1860140.71</v>
      </c>
      <c r="F25" s="23">
        <f>F23-F24</f>
        <v>65135.009999997696</v>
      </c>
      <c r="G25" s="27">
        <f>D25/D5</f>
        <v>-8.9457576169327327E-2</v>
      </c>
      <c r="H25" s="54"/>
    </row>
    <row r="26" spans="1:8">
      <c r="A26" s="37"/>
      <c r="B26" s="38"/>
      <c r="C26" s="39"/>
      <c r="D26" s="38"/>
      <c r="E26" s="38"/>
      <c r="F26" s="38"/>
    </row>
    <row r="27" spans="1:8">
      <c r="A27" s="40" t="s">
        <v>121</v>
      </c>
      <c r="B27" s="41"/>
      <c r="C27" s="42"/>
      <c r="D27" s="41"/>
      <c r="E27" s="41"/>
      <c r="F27" s="41"/>
    </row>
    <row r="28" spans="1:8" s="3" customFormat="1">
      <c r="A28" s="43" t="s">
        <v>122</v>
      </c>
      <c r="B28" s="44"/>
      <c r="C28" s="90"/>
      <c r="D28" s="46"/>
      <c r="E28" s="47"/>
      <c r="F28" s="48"/>
    </row>
    <row r="29" spans="1:8" s="3" customFormat="1">
      <c r="A29" s="18" t="s">
        <v>123</v>
      </c>
      <c r="B29" s="49"/>
      <c r="C29" s="50"/>
      <c r="D29" s="21"/>
      <c r="E29" s="22"/>
      <c r="F29" s="23"/>
    </row>
    <row r="30" spans="1:8" s="3" customFormat="1">
      <c r="A30" s="18" t="s">
        <v>124</v>
      </c>
      <c r="B30" s="49"/>
      <c r="C30" s="50"/>
      <c r="D30" s="21"/>
      <c r="E30" s="22"/>
      <c r="F30" s="23"/>
    </row>
    <row r="31" spans="1:8" s="3" customFormat="1">
      <c r="A31" s="18" t="s">
        <v>125</v>
      </c>
      <c r="B31" s="49"/>
      <c r="C31" s="50"/>
      <c r="D31" s="21"/>
      <c r="E31" s="22"/>
      <c r="F31" s="23"/>
    </row>
    <row r="32" spans="1:8" s="3" customFormat="1">
      <c r="A32" s="18" t="s">
        <v>126</v>
      </c>
      <c r="B32" s="49"/>
      <c r="C32" s="50"/>
      <c r="D32" s="21"/>
      <c r="E32" s="22"/>
      <c r="F32" s="23"/>
    </row>
    <row r="33" spans="1:6" s="3" customForma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1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C1" workbookViewId="0">
      <selection activeCell="C1" sqref="A1:XFD1048576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9" style="58" customWidth="1"/>
    <col min="6" max="6" width="4.875" style="10" customWidth="1"/>
    <col min="7" max="7" width="18.125" style="55" customWidth="1"/>
    <col min="8" max="8" width="18.125" style="1" customWidth="1"/>
    <col min="9" max="16384" width="9" style="1"/>
  </cols>
  <sheetData>
    <row r="1" spans="1:8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40268</v>
      </c>
      <c r="E2" s="142"/>
      <c r="F2" s="7"/>
      <c r="G2" s="60"/>
      <c r="H2" s="8" t="s">
        <v>1</v>
      </c>
    </row>
    <row r="3" spans="1:8" ht="21.75" customHeight="1">
      <c r="A3" s="6" t="s">
        <v>2</v>
      </c>
      <c r="B3" s="6"/>
      <c r="C3" s="61"/>
      <c r="D3" s="6"/>
      <c r="E3" s="6"/>
      <c r="F3" s="6"/>
      <c r="G3" s="61"/>
      <c r="H3" s="66" t="s">
        <v>3</v>
      </c>
    </row>
    <row r="4" spans="1:8" ht="21.75" customHeight="1">
      <c r="A4" s="67" t="s">
        <v>4</v>
      </c>
      <c r="B4" s="68" t="s">
        <v>5</v>
      </c>
      <c r="C4" s="62" t="s">
        <v>6</v>
      </c>
      <c r="D4" s="69" t="s">
        <v>7</v>
      </c>
      <c r="E4" s="67" t="s">
        <v>8</v>
      </c>
      <c r="F4" s="68" t="s">
        <v>5</v>
      </c>
      <c r="G4" s="62" t="s">
        <v>6</v>
      </c>
      <c r="H4" s="69" t="s">
        <v>7</v>
      </c>
    </row>
    <row r="5" spans="1:8" ht="21.75" customHeight="1">
      <c r="A5" s="70" t="s">
        <v>9</v>
      </c>
      <c r="B5" s="71"/>
      <c r="C5" s="63"/>
      <c r="D5" s="72"/>
      <c r="E5" s="70" t="s">
        <v>10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[1]BS!$H$9</f>
        <v>152997519.59999999</v>
      </c>
      <c r="D6" s="73">
        <f>[3]BS!$D$9</f>
        <v>13028036.91</v>
      </c>
      <c r="E6" s="74" t="s">
        <v>12</v>
      </c>
      <c r="F6" s="71">
        <v>68</v>
      </c>
      <c r="G6" s="64">
        <f>-[1]BS!$H$37</f>
        <v>72167598.079999998</v>
      </c>
      <c r="H6" s="73">
        <f>-[3]BS!$D$37</f>
        <v>120000000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</v>
      </c>
      <c r="F7" s="71">
        <v>69</v>
      </c>
      <c r="G7" s="64"/>
      <c r="H7" s="73"/>
    </row>
    <row r="8" spans="1:8" ht="21.75" customHeight="1">
      <c r="A8" s="74" t="s">
        <v>15</v>
      </c>
      <c r="B8" s="71">
        <v>3</v>
      </c>
      <c r="C8" s="64">
        <f>[1]BS!$H$10</f>
        <v>20000000</v>
      </c>
      <c r="D8" s="73">
        <f>[3]BS!$D$10</f>
        <v>120000000</v>
      </c>
      <c r="E8" s="74" t="s">
        <v>16</v>
      </c>
      <c r="F8" s="71">
        <v>70</v>
      </c>
      <c r="G8" s="64">
        <f>-[1]BS!$H$39</f>
        <v>30951810.649999999</v>
      </c>
      <c r="H8" s="73">
        <f>-[3]BS!$D$39</f>
        <v>38130787.009999998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18</v>
      </c>
      <c r="F9" s="71">
        <v>71</v>
      </c>
      <c r="G9" s="64">
        <f>-[1]BS!$H$40</f>
        <v>815446004.98000002</v>
      </c>
      <c r="H9" s="73">
        <f>-[3]BS!$D$40</f>
        <v>871692694.62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20</v>
      </c>
      <c r="F10" s="71">
        <v>72</v>
      </c>
      <c r="G10" s="64">
        <f>-[1]BS!$H$41</f>
        <v>2628065.2799999998</v>
      </c>
      <c r="H10" s="73">
        <f>-[3]BS!$D$41</f>
        <v>2322155.75</v>
      </c>
    </row>
    <row r="11" spans="1:8" ht="21.75" customHeight="1">
      <c r="A11" s="74" t="s">
        <v>21</v>
      </c>
      <c r="B11" s="71">
        <v>6</v>
      </c>
      <c r="C11" s="64">
        <f>[1]BS!$H$12</f>
        <v>31256641</v>
      </c>
      <c r="D11" s="73">
        <f>[3]BS!$D$12</f>
        <v>30235034.440000001</v>
      </c>
      <c r="E11" s="74" t="s">
        <v>22</v>
      </c>
      <c r="F11" s="71">
        <v>73</v>
      </c>
      <c r="G11" s="64">
        <f>-[1]BS!$H$42</f>
        <v>328962.28000000003</v>
      </c>
      <c r="H11" s="73">
        <f>-[3]BS!$D$42</f>
        <v>665078.06000000006</v>
      </c>
    </row>
    <row r="12" spans="1:8" ht="21.75" customHeight="1">
      <c r="A12" s="74" t="s">
        <v>23</v>
      </c>
      <c r="B12" s="71">
        <v>7</v>
      </c>
      <c r="C12" s="64">
        <f>[1]BS!$H$13</f>
        <v>19333.2</v>
      </c>
      <c r="D12" s="73">
        <f>[3]BS!$D$13</f>
        <v>114720337.3</v>
      </c>
      <c r="E12" s="74" t="s">
        <v>24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[1]BS!$H$14</f>
        <v>153569653.40000001</v>
      </c>
      <c r="D13" s="73">
        <f>[3]BS!$D$14</f>
        <v>104414963.52</v>
      </c>
      <c r="E13" s="74" t="s">
        <v>26</v>
      </c>
      <c r="F13" s="71">
        <v>75</v>
      </c>
      <c r="G13" s="64">
        <f>-[1]BS!$H$44</f>
        <v>-5557057.5599999996</v>
      </c>
      <c r="H13" s="64">
        <f>-[3]BS!$D$44</f>
        <v>-7579312.3099999996</v>
      </c>
    </row>
    <row r="14" spans="1:8" ht="21.75" customHeight="1">
      <c r="A14" s="74" t="s">
        <v>27</v>
      </c>
      <c r="B14" s="71">
        <v>9</v>
      </c>
      <c r="C14" s="64">
        <f>[1]BS!$H$15</f>
        <v>0</v>
      </c>
      <c r="D14" s="73">
        <f>[3]BS!$D$15</f>
        <v>9397276.3100000005</v>
      </c>
      <c r="E14" s="74" t="s">
        <v>28</v>
      </c>
      <c r="F14" s="71">
        <v>80</v>
      </c>
      <c r="G14" s="64">
        <v>0</v>
      </c>
      <c r="H14" s="73"/>
    </row>
    <row r="15" spans="1:8" ht="21.75" customHeight="1">
      <c r="A15" s="74" t="s">
        <v>29</v>
      </c>
      <c r="B15" s="71">
        <v>10</v>
      </c>
      <c r="C15" s="64">
        <f>[1]BS!$H$16</f>
        <v>9321368.1899999995</v>
      </c>
      <c r="D15" s="73">
        <f>[3]BS!$D$16</f>
        <v>13914464.030000001</v>
      </c>
      <c r="E15" s="74" t="s">
        <v>30</v>
      </c>
      <c r="F15" s="71">
        <v>81</v>
      </c>
      <c r="G15" s="64">
        <f>-[1]BS!$H$46</f>
        <v>264280967.02000001</v>
      </c>
      <c r="H15" s="73">
        <f>-[3]BS!$D$46</f>
        <v>243369354.12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32</v>
      </c>
      <c r="F16" s="71">
        <v>82</v>
      </c>
      <c r="G16" s="64">
        <f>-[1]BS!$H$47</f>
        <v>511201.35</v>
      </c>
      <c r="H16" s="73">
        <f>-[3]BS!$D$47</f>
        <v>6473669.1500000004</v>
      </c>
    </row>
    <row r="17" spans="1:8" ht="21.75" customHeight="1">
      <c r="A17" s="75" t="s">
        <v>33</v>
      </c>
      <c r="B17" s="71">
        <v>21</v>
      </c>
      <c r="C17" s="64"/>
      <c r="D17" s="73"/>
      <c r="E17" s="74" t="s">
        <v>34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36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37</v>
      </c>
      <c r="F19" s="71">
        <v>86</v>
      </c>
      <c r="G19" s="64">
        <f>-[1]BS!$D$48</f>
        <v>1722852</v>
      </c>
      <c r="H19" s="73">
        <f>-[3]BS!$D$48</f>
        <v>1722852</v>
      </c>
    </row>
    <row r="20" spans="1:8" ht="21.75" customHeight="1">
      <c r="A20" s="67"/>
      <c r="B20" s="71"/>
      <c r="C20" s="64"/>
      <c r="D20" s="73"/>
      <c r="E20" s="74" t="s">
        <v>132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405710112.50999999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1276797278.4000001</v>
      </c>
    </row>
    <row r="22" spans="1:8" ht="21.75" customHeight="1">
      <c r="A22" s="70" t="s">
        <v>40</v>
      </c>
      <c r="B22" s="71"/>
      <c r="C22" s="64"/>
      <c r="D22" s="73"/>
      <c r="E22" s="70" t="s">
        <v>41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43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45</v>
      </c>
      <c r="F24" s="71">
        <v>102</v>
      </c>
      <c r="G24" s="64"/>
      <c r="H24" s="73"/>
    </row>
    <row r="25" spans="1:8" ht="21.75" customHeight="1">
      <c r="A25" s="74" t="s">
        <v>46</v>
      </c>
      <c r="B25" s="71"/>
      <c r="C25" s="64"/>
      <c r="D25" s="73"/>
      <c r="E25" s="74" t="s">
        <v>47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48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49</v>
      </c>
      <c r="F27" s="71">
        <v>108</v>
      </c>
      <c r="G27" s="64">
        <f>-[1]BS!$H$56</f>
        <v>82065924.310000002</v>
      </c>
      <c r="H27" s="73">
        <f>-[3]BS!$D$56</f>
        <v>81619572.310000002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51</v>
      </c>
      <c r="F28" s="71">
        <v>109</v>
      </c>
      <c r="G28" s="64"/>
      <c r="H28" s="73"/>
    </row>
    <row r="29" spans="1:8" ht="21.75" customHeight="1">
      <c r="A29" s="77" t="s">
        <v>52</v>
      </c>
      <c r="B29" s="71"/>
      <c r="C29" s="64"/>
      <c r="D29" s="73"/>
      <c r="E29" s="67" t="s">
        <v>53</v>
      </c>
      <c r="F29" s="71">
        <v>110</v>
      </c>
      <c r="G29" s="64">
        <f>SUM(G24:G27)</f>
        <v>82065924.310000002</v>
      </c>
      <c r="H29" s="64">
        <f>SUM(H23:H27)</f>
        <v>81619572.310000002</v>
      </c>
    </row>
    <row r="30" spans="1:8" ht="21.75" customHeight="1">
      <c r="A30" s="74" t="s">
        <v>54</v>
      </c>
      <c r="B30" s="71">
        <v>39</v>
      </c>
      <c r="C30" s="64">
        <f>[1]BS!$H$21</f>
        <v>1047263171.87</v>
      </c>
      <c r="D30" s="73">
        <f>[3]BS!$D$21</f>
        <v>1055451086.5599999</v>
      </c>
      <c r="E30" s="77" t="s">
        <v>55</v>
      </c>
      <c r="F30" s="71"/>
      <c r="G30" s="64"/>
      <c r="H30" s="73"/>
    </row>
    <row r="31" spans="1:8" ht="21.75" customHeight="1">
      <c r="A31" s="76" t="s">
        <v>56</v>
      </c>
      <c r="B31" s="71">
        <v>40</v>
      </c>
      <c r="C31" s="64">
        <f>[1]BS!$H$22</f>
        <v>31912577.420000002</v>
      </c>
      <c r="D31" s="73">
        <f>[3]BS!$D$22</f>
        <v>51831493.909999996</v>
      </c>
      <c r="E31" s="74" t="s">
        <v>57</v>
      </c>
      <c r="F31" s="71">
        <v>111</v>
      </c>
      <c r="G31" s="64">
        <f>-[1]BS!$H$49</f>
        <v>1576107</v>
      </c>
      <c r="H31" s="73">
        <f>-[3]BS!$D$49</f>
        <v>1519980.12</v>
      </c>
    </row>
    <row r="32" spans="1:8" ht="21.75" customHeight="1">
      <c r="A32" s="74" t="s">
        <v>58</v>
      </c>
      <c r="B32" s="71">
        <v>41</v>
      </c>
      <c r="C32" s="64">
        <f>[1]BS!$H$23</f>
        <v>1015350594.45</v>
      </c>
      <c r="D32" s="73">
        <f>D30-D31</f>
        <v>1003619592.65</v>
      </c>
      <c r="E32" s="67" t="s">
        <v>59</v>
      </c>
      <c r="F32" s="71">
        <v>114</v>
      </c>
      <c r="G32" s="64">
        <f>G21+G29+G31</f>
        <v>1266122435.3899999</v>
      </c>
      <c r="H32" s="64">
        <f>H21+H29+H31</f>
        <v>1359936830.8299999</v>
      </c>
    </row>
    <row r="33" spans="1:8" ht="21.75" customHeight="1">
      <c r="A33" s="75" t="s">
        <v>60</v>
      </c>
      <c r="B33" s="71">
        <v>42</v>
      </c>
      <c r="C33" s="64"/>
      <c r="D33" s="73"/>
      <c r="E33" s="77" t="s">
        <v>61</v>
      </c>
      <c r="F33" s="71"/>
      <c r="G33" s="64"/>
      <c r="H33" s="73"/>
    </row>
    <row r="34" spans="1:8" ht="21.75" customHeight="1">
      <c r="A34" s="74" t="s">
        <v>62</v>
      </c>
      <c r="B34" s="71">
        <v>43</v>
      </c>
      <c r="C34" s="64">
        <f>C32</f>
        <v>1015350594.45</v>
      </c>
      <c r="D34" s="73">
        <f>D32</f>
        <v>1003619592.65</v>
      </c>
      <c r="E34" s="74" t="s">
        <v>63</v>
      </c>
      <c r="F34" s="71">
        <v>115</v>
      </c>
      <c r="G34" s="64">
        <f>-[1]BS!$H$63</f>
        <v>570579228.17999995</v>
      </c>
      <c r="H34" s="73">
        <f>-[3]BS!$D$63</f>
        <v>570579228.17999995</v>
      </c>
    </row>
    <row r="35" spans="1:8" ht="21.75" customHeight="1">
      <c r="A35" s="74" t="s">
        <v>64</v>
      </c>
      <c r="B35" s="71">
        <v>44</v>
      </c>
      <c r="C35" s="64">
        <f>[1]BS!$H$26</f>
        <v>58335484.609999999</v>
      </c>
      <c r="D35" s="73">
        <f>[3]BS!$D$26</f>
        <v>58072165.299999997</v>
      </c>
      <c r="E35" s="76" t="s">
        <v>65</v>
      </c>
      <c r="F35" s="71">
        <v>116</v>
      </c>
      <c r="G35" s="64"/>
      <c r="H35" s="73"/>
    </row>
    <row r="36" spans="1:8" ht="21.75" customHeight="1">
      <c r="A36" s="74" t="s">
        <v>66</v>
      </c>
      <c r="B36" s="71">
        <v>45</v>
      </c>
      <c r="C36" s="64">
        <f>[1]BS!$H$27</f>
        <v>240423141.49000001</v>
      </c>
      <c r="D36" s="73">
        <f>[3]BS!$D$27</f>
        <v>316819752.64999998</v>
      </c>
      <c r="E36" s="74" t="s">
        <v>67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68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70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71</v>
      </c>
      <c r="B39" s="71">
        <v>50</v>
      </c>
      <c r="C39" s="64">
        <f>SUM(C34:C37)</f>
        <v>1314109220.5500002</v>
      </c>
      <c r="D39" s="64">
        <f>SUM(D34:D37)</f>
        <v>1378511510.5999999</v>
      </c>
      <c r="E39" s="76" t="s">
        <v>72</v>
      </c>
      <c r="F39" s="71">
        <v>120</v>
      </c>
      <c r="G39" s="64">
        <v>0</v>
      </c>
      <c r="H39" s="73"/>
    </row>
    <row r="40" spans="1:8" ht="21.75" customHeight="1">
      <c r="A40" s="77" t="s">
        <v>73</v>
      </c>
      <c r="B40" s="71"/>
      <c r="C40" s="64"/>
      <c r="D40" s="73"/>
      <c r="E40" s="78" t="s">
        <v>74</v>
      </c>
      <c r="F40" s="71">
        <v>121</v>
      </c>
      <c r="G40" s="64"/>
      <c r="H40" s="73"/>
    </row>
    <row r="41" spans="1:8" ht="21.75" customHeight="1">
      <c r="A41" s="74" t="s">
        <v>75</v>
      </c>
      <c r="B41" s="71">
        <v>51</v>
      </c>
      <c r="C41" s="64">
        <f>[1]BS!$H$30</f>
        <v>96197253.849999994</v>
      </c>
      <c r="D41" s="73">
        <f>[3]BS!$D$30</f>
        <v>95701611.030000001</v>
      </c>
      <c r="E41" s="78" t="s">
        <v>76</v>
      </c>
      <c r="F41" s="71">
        <v>122</v>
      </c>
      <c r="G41" s="64"/>
      <c r="H41" s="73"/>
    </row>
    <row r="42" spans="1:8" ht="21.75" customHeight="1">
      <c r="A42" s="74" t="s">
        <v>77</v>
      </c>
      <c r="B42" s="71">
        <v>52</v>
      </c>
      <c r="C42" s="64">
        <v>0</v>
      </c>
      <c r="D42" s="79"/>
      <c r="E42" s="78" t="s">
        <v>78</v>
      </c>
      <c r="F42" s="71">
        <v>123</v>
      </c>
      <c r="G42" s="64"/>
      <c r="H42" s="73"/>
    </row>
    <row r="43" spans="1:8" ht="21.75" customHeight="1">
      <c r="A43" s="74" t="s">
        <v>79</v>
      </c>
      <c r="B43" s="71">
        <v>53</v>
      </c>
      <c r="C43" s="64"/>
      <c r="D43" s="73"/>
      <c r="E43" s="78" t="s">
        <v>80</v>
      </c>
      <c r="F43" s="71">
        <v>124</v>
      </c>
      <c r="G43" s="64"/>
      <c r="H43" s="73"/>
    </row>
    <row r="44" spans="1:8" ht="21.75" customHeight="1">
      <c r="A44" s="75" t="s">
        <v>81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129</v>
      </c>
      <c r="B45" s="71"/>
      <c r="C45" s="64"/>
      <c r="D45" s="73"/>
      <c r="E45" s="74" t="s">
        <v>83</v>
      </c>
      <c r="F45" s="71">
        <v>126</v>
      </c>
      <c r="G45" s="64">
        <f>-[1]BS!$H$66</f>
        <v>0</v>
      </c>
      <c r="H45" s="64">
        <f>-[3]BS!$D$66</f>
        <v>1225428.99</v>
      </c>
    </row>
    <row r="46" spans="1:8" ht="21.75" customHeight="1">
      <c r="A46" s="80" t="s">
        <v>84</v>
      </c>
      <c r="B46" s="71">
        <v>60</v>
      </c>
      <c r="C46" s="64">
        <f>SUM(C41:C45)</f>
        <v>96197253.849999994</v>
      </c>
      <c r="D46" s="64">
        <f>SUM(D41:D45)</f>
        <v>95701611.030000001</v>
      </c>
      <c r="E46" s="75" t="s">
        <v>85</v>
      </c>
      <c r="F46" s="71">
        <v>127</v>
      </c>
      <c r="G46" s="64"/>
      <c r="H46" s="64"/>
    </row>
    <row r="47" spans="1:8" ht="21.75" customHeight="1">
      <c r="A47" s="77" t="s">
        <v>55</v>
      </c>
      <c r="B47" s="71"/>
      <c r="C47" s="64"/>
      <c r="D47" s="73"/>
      <c r="E47" s="74" t="s">
        <v>86</v>
      </c>
      <c r="F47" s="71">
        <v>131</v>
      </c>
      <c r="G47" s="64">
        <f>-[1]BS!$H$67</f>
        <v>-37958479.329999998</v>
      </c>
      <c r="H47" s="64">
        <f>-[3]BS!$D$67</f>
        <v>-37958479.329999998</v>
      </c>
    </row>
    <row r="48" spans="1:8" ht="21.75" customHeight="1">
      <c r="A48" s="74" t="s">
        <v>87</v>
      </c>
      <c r="B48" s="71">
        <v>61</v>
      </c>
      <c r="C48" s="64">
        <f>[1]BS!$H$31</f>
        <v>21272194.449999999</v>
      </c>
      <c r="D48" s="73">
        <f>[3]BS!$D$31</f>
        <v>13859774.529999999</v>
      </c>
      <c r="E48" s="74" t="s">
        <v>88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89</v>
      </c>
      <c r="F49" s="71">
        <v>133</v>
      </c>
      <c r="G49" s="64">
        <f>SUM(G36,G38,G45:G48)</f>
        <v>532620748.84999996</v>
      </c>
      <c r="H49" s="64">
        <f>SUM(H36,H38,H45:H48)</f>
        <v>533846177.83999997</v>
      </c>
    </row>
    <row r="50" spans="1:8" ht="21.75" customHeight="1">
      <c r="A50" s="67" t="s">
        <v>90</v>
      </c>
      <c r="B50" s="71">
        <v>67</v>
      </c>
      <c r="C50" s="64">
        <f>C21+C28+C39+C46+C48</f>
        <v>1798743184.24</v>
      </c>
      <c r="D50" s="64">
        <f>D21+D28+D39+D46+D48</f>
        <v>1893783008.6699998</v>
      </c>
      <c r="E50" s="80" t="s">
        <v>91</v>
      </c>
      <c r="F50" s="71">
        <v>135</v>
      </c>
      <c r="G50" s="64">
        <f>G49+G32</f>
        <v>1798743184.2399998</v>
      </c>
      <c r="H50" s="64">
        <f>H49+H32</f>
        <v>1893783008.6699998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130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15" type="noConversion"/>
  <conditionalFormatting sqref="C49:D49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A4" sqref="A1:XFD1048576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25" style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3.125" style="1" bestFit="1" customWidth="1" collapsed="1"/>
    <col min="9" max="16384" width="9" style="1"/>
  </cols>
  <sheetData>
    <row r="1" spans="1:8" ht="27.75">
      <c r="A1" s="141" t="s">
        <v>92</v>
      </c>
      <c r="B1" s="141"/>
      <c r="C1" s="141"/>
      <c r="D1" s="141"/>
      <c r="E1" s="141"/>
      <c r="F1" s="141"/>
    </row>
    <row r="2" spans="1:8" ht="15.75">
      <c r="A2" s="11"/>
      <c r="B2" s="143">
        <v>40268</v>
      </c>
      <c r="C2" s="143"/>
      <c r="D2" s="143"/>
      <c r="F2" s="12" t="s">
        <v>93</v>
      </c>
    </row>
    <row r="3" spans="1:8">
      <c r="A3" s="9" t="s">
        <v>2</v>
      </c>
      <c r="B3" s="9"/>
      <c r="C3" s="9"/>
      <c r="D3" s="9"/>
      <c r="E3" s="9"/>
      <c r="F3" s="13" t="s">
        <v>3</v>
      </c>
    </row>
    <row r="4" spans="1:8" ht="30">
      <c r="A4" s="144" t="s">
        <v>96</v>
      </c>
      <c r="B4" s="145"/>
      <c r="C4" s="14" t="s">
        <v>5</v>
      </c>
      <c r="D4" s="15" t="s">
        <v>98</v>
      </c>
      <c r="E4" s="16"/>
      <c r="F4" s="17" t="s">
        <v>99</v>
      </c>
    </row>
    <row r="5" spans="1:8" s="3" customFormat="1">
      <c r="A5" s="18" t="s">
        <v>100</v>
      </c>
      <c r="B5" s="19"/>
      <c r="C5" s="20">
        <v>1</v>
      </c>
      <c r="D5" s="21">
        <f>[3]PL!$H$9</f>
        <v>29185600</v>
      </c>
      <c r="E5" s="22"/>
      <c r="F5" s="23">
        <f>[3]PL!$E$9</f>
        <v>85160000</v>
      </c>
    </row>
    <row r="6" spans="1:8" s="3" customFormat="1">
      <c r="A6" s="24" t="s">
        <v>101</v>
      </c>
      <c r="B6" s="25"/>
      <c r="C6" s="20">
        <v>2</v>
      </c>
      <c r="D6" s="21"/>
      <c r="E6" s="22"/>
      <c r="F6" s="23">
        <v>0</v>
      </c>
    </row>
    <row r="7" spans="1:8" s="3" customFormat="1">
      <c r="A7" s="26" t="s">
        <v>102</v>
      </c>
      <c r="B7" s="25"/>
      <c r="C7" s="20">
        <v>4</v>
      </c>
      <c r="D7" s="21">
        <f>[3]PL!$H$16</f>
        <v>26825000</v>
      </c>
      <c r="E7" s="22"/>
      <c r="F7" s="23">
        <f>[3]PL!$E$16</f>
        <v>78418049.200000003</v>
      </c>
    </row>
    <row r="8" spans="1:8" s="3" customFormat="1">
      <c r="A8" s="24" t="s">
        <v>103</v>
      </c>
      <c r="B8" s="25"/>
      <c r="C8" s="20">
        <v>5</v>
      </c>
      <c r="D8" s="21"/>
      <c r="E8" s="22"/>
      <c r="F8" s="23">
        <v>0</v>
      </c>
    </row>
    <row r="9" spans="1:8" s="3" customFormat="1">
      <c r="A9" s="24" t="s">
        <v>104</v>
      </c>
      <c r="B9" s="25"/>
      <c r="C9" s="20">
        <v>6</v>
      </c>
      <c r="D9" s="21"/>
      <c r="E9" s="22"/>
      <c r="F9" s="23">
        <v>0</v>
      </c>
    </row>
    <row r="10" spans="1:8" s="3" customFormat="1">
      <c r="A10" s="18" t="s">
        <v>105</v>
      </c>
      <c r="B10" s="25"/>
      <c r="C10" s="20">
        <v>10</v>
      </c>
      <c r="D10" s="21">
        <f>D5-D7</f>
        <v>2360600</v>
      </c>
      <c r="E10" s="22"/>
      <c r="F10" s="23">
        <f>F5-F7</f>
        <v>6741950.799999997</v>
      </c>
      <c r="G10" s="27">
        <f>D10/D5</f>
        <v>8.0882352941176475E-2</v>
      </c>
    </row>
    <row r="11" spans="1:8" s="3" customFormat="1">
      <c r="A11" s="26" t="s">
        <v>106</v>
      </c>
      <c r="B11" s="25"/>
      <c r="C11" s="20">
        <v>11</v>
      </c>
      <c r="D11" s="21">
        <f>[3]PL!$H$29</f>
        <v>0</v>
      </c>
      <c r="E11" s="22"/>
      <c r="F11" s="23"/>
    </row>
    <row r="12" spans="1:8" s="3" customFormat="1">
      <c r="A12" s="26" t="s">
        <v>107</v>
      </c>
      <c r="B12" s="25"/>
      <c r="C12" s="20">
        <v>14</v>
      </c>
      <c r="D12" s="21"/>
      <c r="E12" s="22"/>
      <c r="F12" s="23"/>
    </row>
    <row r="13" spans="1:8" s="3" customFormat="1">
      <c r="A13" s="24" t="s">
        <v>108</v>
      </c>
      <c r="B13" s="25"/>
      <c r="C13" s="20">
        <v>15</v>
      </c>
      <c r="D13" s="21">
        <f>[3]PL!$H$37</f>
        <v>1143542.3999999999</v>
      </c>
      <c r="E13" s="22"/>
      <c r="F13" s="23">
        <f>[3]PL!$E$37</f>
        <v>6388649.5999999996</v>
      </c>
      <c r="G13" s="28"/>
      <c r="H13" s="54"/>
    </row>
    <row r="14" spans="1:8" s="3" customFormat="1">
      <c r="A14" s="24" t="s">
        <v>109</v>
      </c>
      <c r="B14" s="25"/>
      <c r="C14" s="20">
        <v>16</v>
      </c>
      <c r="D14" s="21"/>
      <c r="E14" s="22"/>
      <c r="F14" s="23"/>
      <c r="G14" s="28"/>
      <c r="H14" s="54"/>
    </row>
    <row r="15" spans="1:8" s="3" customFormat="1">
      <c r="A15" s="24" t="s">
        <v>110</v>
      </c>
      <c r="B15" s="25"/>
      <c r="C15" s="20">
        <v>17</v>
      </c>
      <c r="D15" s="21">
        <f>[3]PL!$H$39</f>
        <v>-215017.27</v>
      </c>
      <c r="E15" s="22"/>
      <c r="F15" s="23">
        <f>[3]PL!$E$39</f>
        <v>-902890.21</v>
      </c>
      <c r="G15" s="28"/>
      <c r="H15" s="54"/>
    </row>
    <row r="16" spans="1:8" s="3" customFormat="1">
      <c r="A16" s="29" t="s">
        <v>111</v>
      </c>
      <c r="B16" s="25"/>
      <c r="C16" s="20"/>
      <c r="D16" s="21">
        <v>0</v>
      </c>
      <c r="E16" s="22"/>
      <c r="F16" s="23"/>
      <c r="H16" s="54"/>
    </row>
    <row r="17" spans="1:8" s="3" customFormat="1">
      <c r="A17" s="30" t="s">
        <v>112</v>
      </c>
      <c r="B17" s="25"/>
      <c r="C17" s="20"/>
      <c r="D17" s="21">
        <v>0</v>
      </c>
      <c r="E17" s="22"/>
      <c r="F17" s="23"/>
      <c r="H17" s="54"/>
    </row>
    <row r="18" spans="1:8" s="3" customFormat="1">
      <c r="A18" s="18" t="s">
        <v>113</v>
      </c>
      <c r="B18" s="25"/>
      <c r="C18" s="20">
        <v>18</v>
      </c>
      <c r="D18" s="21">
        <f>D10+D11-D12-D13-D14-D15</f>
        <v>1432074.87</v>
      </c>
      <c r="E18" s="21">
        <f>E10+E11-E12-E13-E14-E15</f>
        <v>0</v>
      </c>
      <c r="F18" s="23">
        <f>F10+F11-F12-F13-F14-F15</f>
        <v>1256191.4099999974</v>
      </c>
      <c r="G18" s="27">
        <f>F18/F5</f>
        <v>1.4750955965241867E-2</v>
      </c>
      <c r="H18" s="54"/>
    </row>
    <row r="19" spans="1:8" s="3" customFormat="1">
      <c r="A19" s="26" t="s">
        <v>114</v>
      </c>
      <c r="B19" s="25"/>
      <c r="C19" s="20">
        <v>19</v>
      </c>
      <c r="D19" s="21"/>
      <c r="E19" s="22"/>
      <c r="F19" s="23"/>
      <c r="H19" s="54"/>
    </row>
    <row r="20" spans="1:8" s="3" customFormat="1">
      <c r="A20" s="24" t="s">
        <v>115</v>
      </c>
      <c r="B20" s="25"/>
      <c r="C20" s="20">
        <v>22</v>
      </c>
      <c r="D20" s="21">
        <f>[3]PL!$H$49</f>
        <v>159210</v>
      </c>
      <c r="E20" s="21">
        <v>17376.669999999998</v>
      </c>
      <c r="F20" s="23">
        <f>[3]PL!$E$49</f>
        <v>446352</v>
      </c>
      <c r="H20" s="54"/>
    </row>
    <row r="21" spans="1:8" s="3" customFormat="1">
      <c r="A21" s="24" t="s">
        <v>116</v>
      </c>
      <c r="B21" s="25"/>
      <c r="C21" s="20">
        <v>23</v>
      </c>
      <c r="D21" s="21"/>
      <c r="E21" s="21">
        <v>1500</v>
      </c>
      <c r="F21" s="23"/>
      <c r="H21" s="54"/>
    </row>
    <row r="22" spans="1:8" s="3" customFormat="1">
      <c r="A22" s="26" t="s">
        <v>117</v>
      </c>
      <c r="B22" s="25"/>
      <c r="C22" s="20">
        <v>25</v>
      </c>
      <c r="D22" s="21"/>
      <c r="E22" s="21"/>
      <c r="F22" s="23"/>
      <c r="H22" s="54"/>
    </row>
    <row r="23" spans="1:8" s="3" customFormat="1">
      <c r="A23" s="18" t="s">
        <v>118</v>
      </c>
      <c r="B23" s="25"/>
      <c r="C23" s="20">
        <v>27</v>
      </c>
      <c r="D23" s="21">
        <f>D18+D19+D20+D21-D22</f>
        <v>1591284.87</v>
      </c>
      <c r="E23" s="23">
        <f>E18+E19+E20+E21-E22</f>
        <v>18876.669999999998</v>
      </c>
      <c r="F23" s="23">
        <f>F18+F19+F20+F21-F22</f>
        <v>1702543.4099999974</v>
      </c>
      <c r="H23" s="54"/>
    </row>
    <row r="24" spans="1:8" s="3" customFormat="1">
      <c r="A24" s="26" t="s">
        <v>119</v>
      </c>
      <c r="B24" s="25"/>
      <c r="C24" s="20">
        <v>28</v>
      </c>
      <c r="D24" s="21">
        <f>[3]PL!$H$57+[3]PL!$H$58</f>
        <v>430990.88999999996</v>
      </c>
      <c r="E24" s="21">
        <v>-1841264.04</v>
      </c>
      <c r="F24" s="23">
        <f>[3]PL!$E$57+[3]PL!$E$58</f>
        <v>477114.42</v>
      </c>
      <c r="H24" s="54"/>
    </row>
    <row r="25" spans="1:8" s="3" customFormat="1">
      <c r="A25" s="31" t="s">
        <v>120</v>
      </c>
      <c r="B25" s="32"/>
      <c r="C25" s="33">
        <v>30</v>
      </c>
      <c r="D25" s="21">
        <f>D23-D24</f>
        <v>1160293.9800000002</v>
      </c>
      <c r="E25" s="21">
        <f>E23-E24</f>
        <v>1860140.71</v>
      </c>
      <c r="F25" s="23">
        <f>F23-F24</f>
        <v>1225428.9899999974</v>
      </c>
      <c r="G25" s="27">
        <f>D25/D5</f>
        <v>3.9755700756537476E-2</v>
      </c>
      <c r="H25" s="54"/>
    </row>
    <row r="26" spans="1:8">
      <c r="A26" s="37"/>
      <c r="B26" s="38"/>
      <c r="C26" s="39"/>
      <c r="D26" s="38"/>
      <c r="E26" s="38"/>
      <c r="F26" s="38"/>
    </row>
    <row r="27" spans="1:8">
      <c r="A27" s="40" t="s">
        <v>121</v>
      </c>
      <c r="B27" s="41"/>
      <c r="C27" s="42"/>
      <c r="D27" s="41"/>
      <c r="E27" s="41"/>
      <c r="F27" s="41"/>
    </row>
    <row r="28" spans="1:8" s="3" customFormat="1">
      <c r="A28" s="43" t="s">
        <v>122</v>
      </c>
      <c r="B28" s="44"/>
      <c r="C28" s="91"/>
      <c r="D28" s="46"/>
      <c r="E28" s="47"/>
      <c r="F28" s="48"/>
    </row>
    <row r="29" spans="1:8" s="3" customFormat="1">
      <c r="A29" s="18" t="s">
        <v>123</v>
      </c>
      <c r="B29" s="49"/>
      <c r="C29" s="50"/>
      <c r="D29" s="21"/>
      <c r="E29" s="22"/>
      <c r="F29" s="23"/>
    </row>
    <row r="30" spans="1:8" s="3" customFormat="1">
      <c r="A30" s="18" t="s">
        <v>124</v>
      </c>
      <c r="B30" s="49"/>
      <c r="C30" s="50"/>
      <c r="D30" s="21"/>
      <c r="E30" s="22"/>
      <c r="F30" s="23"/>
    </row>
    <row r="31" spans="1:8" s="3" customFormat="1">
      <c r="A31" s="18" t="s">
        <v>125</v>
      </c>
      <c r="B31" s="49"/>
      <c r="C31" s="50"/>
      <c r="D31" s="21"/>
      <c r="E31" s="22"/>
      <c r="F31" s="23"/>
    </row>
    <row r="32" spans="1:8" s="3" customFormat="1">
      <c r="A32" s="18" t="s">
        <v>126</v>
      </c>
      <c r="B32" s="49"/>
      <c r="C32" s="50"/>
      <c r="D32" s="21"/>
      <c r="E32" s="22"/>
      <c r="F32" s="23"/>
    </row>
    <row r="33" spans="1:6" s="3" customForma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1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XFD1048576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9" style="58" customWidth="1"/>
    <col min="6" max="6" width="4.875" style="10" customWidth="1"/>
    <col min="7" max="7" width="18.125" style="55" customWidth="1"/>
    <col min="8" max="8" width="18.125" style="1" customWidth="1"/>
    <col min="9" max="16384" width="9" style="1"/>
  </cols>
  <sheetData>
    <row r="1" spans="1:8" ht="27.75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40298</v>
      </c>
      <c r="E2" s="142"/>
      <c r="F2" s="7"/>
      <c r="G2" s="60"/>
      <c r="H2" s="8" t="s">
        <v>1</v>
      </c>
    </row>
    <row r="3" spans="1:8" ht="21.75" customHeight="1">
      <c r="A3" s="6" t="s">
        <v>2</v>
      </c>
      <c r="B3" s="6"/>
      <c r="C3" s="61"/>
      <c r="D3" s="6"/>
      <c r="E3" s="6"/>
      <c r="F3" s="6"/>
      <c r="G3" s="61"/>
      <c r="H3" s="66" t="s">
        <v>3</v>
      </c>
    </row>
    <row r="4" spans="1:8" ht="21.75" customHeight="1">
      <c r="A4" s="67" t="s">
        <v>4</v>
      </c>
      <c r="B4" s="68" t="s">
        <v>5</v>
      </c>
      <c r="C4" s="62" t="s">
        <v>6</v>
      </c>
      <c r="D4" s="69" t="s">
        <v>7</v>
      </c>
      <c r="E4" s="67" t="s">
        <v>8</v>
      </c>
      <c r="F4" s="68" t="s">
        <v>5</v>
      </c>
      <c r="G4" s="62" t="s">
        <v>6</v>
      </c>
      <c r="H4" s="69" t="s">
        <v>7</v>
      </c>
    </row>
    <row r="5" spans="1:8" ht="21.75" customHeight="1">
      <c r="A5" s="70" t="s">
        <v>9</v>
      </c>
      <c r="B5" s="71"/>
      <c r="C5" s="63"/>
      <c r="D5" s="72"/>
      <c r="E5" s="70" t="s">
        <v>10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[1]BS!$H$9</f>
        <v>152997519.59999999</v>
      </c>
      <c r="D6" s="73">
        <f>[4]BS!$D$9</f>
        <v>14836024.52</v>
      </c>
      <c r="E6" s="74" t="s">
        <v>12</v>
      </c>
      <c r="F6" s="71">
        <v>68</v>
      </c>
      <c r="G6" s="64">
        <f>-[1]BS!$H$37</f>
        <v>72167598.079999998</v>
      </c>
      <c r="H6" s="73">
        <f>-[4]BS!$D$37</f>
        <v>166000000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</v>
      </c>
      <c r="F7" s="71">
        <v>69</v>
      </c>
      <c r="G7" s="64"/>
      <c r="H7" s="73"/>
    </row>
    <row r="8" spans="1:8" ht="21.75" customHeight="1">
      <c r="A8" s="74" t="s">
        <v>15</v>
      </c>
      <c r="B8" s="71">
        <v>3</v>
      </c>
      <c r="C8" s="64">
        <f>[1]BS!$H$10</f>
        <v>20000000</v>
      </c>
      <c r="D8" s="73">
        <f>[4]BS!$D$10</f>
        <v>206000000</v>
      </c>
      <c r="E8" s="74" t="s">
        <v>16</v>
      </c>
      <c r="F8" s="71">
        <v>70</v>
      </c>
      <c r="G8" s="64">
        <f>-[1]BS!$H$39</f>
        <v>30951810.649999999</v>
      </c>
      <c r="H8" s="73">
        <f>-[4]BS!$D$39</f>
        <v>43640553.770000003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18</v>
      </c>
      <c r="F9" s="71">
        <v>71</v>
      </c>
      <c r="G9" s="64">
        <f>-[1]BS!$H$40</f>
        <v>815446004.98000002</v>
      </c>
      <c r="H9" s="73">
        <f>-[4]BS!$D$40</f>
        <v>902413079.5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20</v>
      </c>
      <c r="F10" s="71">
        <v>72</v>
      </c>
      <c r="G10" s="64">
        <f>-[1]BS!$H$41</f>
        <v>2628065.2799999998</v>
      </c>
      <c r="H10" s="73">
        <f>-[4]BS!$D$41</f>
        <v>2393008.5299999998</v>
      </c>
    </row>
    <row r="11" spans="1:8" ht="21.75" customHeight="1">
      <c r="A11" s="74" t="s">
        <v>21</v>
      </c>
      <c r="B11" s="71">
        <v>6</v>
      </c>
      <c r="C11" s="64">
        <f>[1]BS!$H$12</f>
        <v>31256641</v>
      </c>
      <c r="D11" s="73">
        <f>[4]BS!$D$12</f>
        <v>30579771.34</v>
      </c>
      <c r="E11" s="74" t="s">
        <v>22</v>
      </c>
      <c r="F11" s="71">
        <v>73</v>
      </c>
      <c r="G11" s="64">
        <f>-[1]BS!$H$42</f>
        <v>328962.28000000003</v>
      </c>
      <c r="H11" s="73">
        <f>-[4]BS!$D$42</f>
        <v>582867.96</v>
      </c>
    </row>
    <row r="12" spans="1:8" ht="21.75" customHeight="1">
      <c r="A12" s="74" t="s">
        <v>23</v>
      </c>
      <c r="B12" s="71">
        <v>7</v>
      </c>
      <c r="C12" s="64">
        <f>[1]BS!$H$13</f>
        <v>19333.2</v>
      </c>
      <c r="D12" s="73">
        <f>[4]BS!$D$13</f>
        <v>115774634.55</v>
      </c>
      <c r="E12" s="74" t="s">
        <v>24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[1]BS!$H$14</f>
        <v>153569653.40000001</v>
      </c>
      <c r="D13" s="73">
        <f>[4]BS!$D$14</f>
        <v>98945879.310000002</v>
      </c>
      <c r="E13" s="74" t="s">
        <v>26</v>
      </c>
      <c r="F13" s="71">
        <v>75</v>
      </c>
      <c r="G13" s="64">
        <f>-[1]BS!$H$44</f>
        <v>-5557057.5599999996</v>
      </c>
      <c r="H13" s="64">
        <f>-[4]BS!$D$44</f>
        <v>-11063345.35</v>
      </c>
    </row>
    <row r="14" spans="1:8" ht="21.75" customHeight="1">
      <c r="A14" s="74" t="s">
        <v>27</v>
      </c>
      <c r="B14" s="71">
        <v>9</v>
      </c>
      <c r="C14" s="64">
        <f>[1]BS!$H$15</f>
        <v>0</v>
      </c>
      <c r="D14" s="73">
        <f>[4]BS!$D$15</f>
        <v>12924013.75</v>
      </c>
      <c r="E14" s="74" t="s">
        <v>28</v>
      </c>
      <c r="F14" s="71">
        <v>80</v>
      </c>
      <c r="G14" s="64">
        <v>0</v>
      </c>
      <c r="H14" s="73"/>
    </row>
    <row r="15" spans="1:8" ht="21.75" customHeight="1">
      <c r="A15" s="74" t="s">
        <v>29</v>
      </c>
      <c r="B15" s="71">
        <v>10</v>
      </c>
      <c r="C15" s="64">
        <f>[1]BS!$H$16</f>
        <v>9321368.1899999995</v>
      </c>
      <c r="D15" s="73">
        <f>[4]BS!$D$16</f>
        <v>10407256.77</v>
      </c>
      <c r="E15" s="74" t="s">
        <v>30</v>
      </c>
      <c r="F15" s="71">
        <v>81</v>
      </c>
      <c r="G15" s="64">
        <f>-[1]BS!$H$46</f>
        <v>264280967.02000001</v>
      </c>
      <c r="H15" s="73">
        <f>-[4]BS!$D$46</f>
        <v>247420564.81999999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32</v>
      </c>
      <c r="F16" s="71">
        <v>82</v>
      </c>
      <c r="G16" s="64">
        <f>-[1]BS!$H$47</f>
        <v>511201.35</v>
      </c>
      <c r="H16" s="73">
        <f>-[4]BS!$D$47</f>
        <v>7862443.6399999997</v>
      </c>
    </row>
    <row r="17" spans="1:8" ht="21.75" customHeight="1">
      <c r="A17" s="75" t="s">
        <v>33</v>
      </c>
      <c r="B17" s="71">
        <v>21</v>
      </c>
      <c r="C17" s="64"/>
      <c r="D17" s="73"/>
      <c r="E17" s="74" t="s">
        <v>34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36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37</v>
      </c>
      <c r="F19" s="71">
        <v>86</v>
      </c>
      <c r="G19" s="64">
        <f>-[1]BS!$D$48</f>
        <v>1722852</v>
      </c>
      <c r="H19" s="73">
        <f>-[4]BS!$D$48</f>
        <v>1722852</v>
      </c>
    </row>
    <row r="20" spans="1:8" ht="21.75" customHeight="1">
      <c r="A20" s="67"/>
      <c r="B20" s="71"/>
      <c r="C20" s="64"/>
      <c r="D20" s="73"/>
      <c r="E20" s="74" t="s">
        <v>132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489467580.24000001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1360972024.8700001</v>
      </c>
    </row>
    <row r="22" spans="1:8" ht="21.75" customHeight="1">
      <c r="A22" s="70" t="s">
        <v>40</v>
      </c>
      <c r="B22" s="71"/>
      <c r="C22" s="64"/>
      <c r="D22" s="73"/>
      <c r="E22" s="70" t="s">
        <v>41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43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45</v>
      </c>
      <c r="F24" s="71">
        <v>102</v>
      </c>
      <c r="G24" s="64"/>
      <c r="H24" s="73"/>
    </row>
    <row r="25" spans="1:8" ht="21.75" customHeight="1">
      <c r="A25" s="74" t="s">
        <v>46</v>
      </c>
      <c r="B25" s="71"/>
      <c r="C25" s="64"/>
      <c r="D25" s="73"/>
      <c r="E25" s="74" t="s">
        <v>47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48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49</v>
      </c>
      <c r="F27" s="71">
        <v>108</v>
      </c>
      <c r="G27" s="64">
        <f>-[1]BS!$H$56</f>
        <v>82065924.310000002</v>
      </c>
      <c r="H27" s="73">
        <f>-[4]BS!$D$56</f>
        <v>81491640.310000002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51</v>
      </c>
      <c r="F28" s="71">
        <v>109</v>
      </c>
      <c r="G28" s="64"/>
      <c r="H28" s="73"/>
    </row>
    <row r="29" spans="1:8" ht="21.75" customHeight="1">
      <c r="A29" s="77" t="s">
        <v>52</v>
      </c>
      <c r="B29" s="71"/>
      <c r="C29" s="64"/>
      <c r="D29" s="73"/>
      <c r="E29" s="67" t="s">
        <v>53</v>
      </c>
      <c r="F29" s="71">
        <v>110</v>
      </c>
      <c r="G29" s="64">
        <f>SUM(G24:G27)</f>
        <v>82065924.310000002</v>
      </c>
      <c r="H29" s="64">
        <f>SUM(H23:H27)</f>
        <v>81491640.310000002</v>
      </c>
    </row>
    <row r="30" spans="1:8" ht="21.75" customHeight="1">
      <c r="A30" s="74" t="s">
        <v>54</v>
      </c>
      <c r="B30" s="71">
        <v>39</v>
      </c>
      <c r="C30" s="64">
        <f>[1]BS!$H$21</f>
        <v>1047263171.87</v>
      </c>
      <c r="D30" s="73">
        <f>[4]BS!$D$21</f>
        <v>1057852312.75</v>
      </c>
      <c r="E30" s="77" t="s">
        <v>55</v>
      </c>
      <c r="F30" s="71"/>
      <c r="G30" s="64"/>
      <c r="H30" s="73"/>
    </row>
    <row r="31" spans="1:8" ht="21.75" customHeight="1">
      <c r="A31" s="76" t="s">
        <v>56</v>
      </c>
      <c r="B31" s="71">
        <v>40</v>
      </c>
      <c r="C31" s="64">
        <f>[1]BS!$H$22</f>
        <v>31912577.420000002</v>
      </c>
      <c r="D31" s="73">
        <f>[4]BS!$D$22</f>
        <v>58404999.200000003</v>
      </c>
      <c r="E31" s="74" t="s">
        <v>57</v>
      </c>
      <c r="F31" s="71">
        <v>111</v>
      </c>
      <c r="G31" s="64">
        <f>-[1]BS!$H$49</f>
        <v>1576107</v>
      </c>
      <c r="H31" s="73">
        <f>-[4]BS!$D$49</f>
        <v>1469252.29</v>
      </c>
    </row>
    <row r="32" spans="1:8" ht="21.75" customHeight="1">
      <c r="A32" s="74" t="s">
        <v>58</v>
      </c>
      <c r="B32" s="71">
        <v>41</v>
      </c>
      <c r="C32" s="64">
        <f>[1]BS!$H$23</f>
        <v>1015350594.45</v>
      </c>
      <c r="D32" s="73">
        <f>D30-D31</f>
        <v>999447313.54999995</v>
      </c>
      <c r="E32" s="67" t="s">
        <v>59</v>
      </c>
      <c r="F32" s="71">
        <v>114</v>
      </c>
      <c r="G32" s="64">
        <f>G21+G29+G31</f>
        <v>1266122435.3899999</v>
      </c>
      <c r="H32" s="64">
        <f>H21+H29+H31</f>
        <v>1443932917.47</v>
      </c>
    </row>
    <row r="33" spans="1:8" ht="21.75" customHeight="1">
      <c r="A33" s="75" t="s">
        <v>60</v>
      </c>
      <c r="B33" s="71">
        <v>42</v>
      </c>
      <c r="C33" s="64"/>
      <c r="D33" s="73"/>
      <c r="E33" s="77" t="s">
        <v>61</v>
      </c>
      <c r="F33" s="71"/>
      <c r="G33" s="64"/>
      <c r="H33" s="73"/>
    </row>
    <row r="34" spans="1:8" ht="21.75" customHeight="1">
      <c r="A34" s="74" t="s">
        <v>62</v>
      </c>
      <c r="B34" s="71">
        <v>43</v>
      </c>
      <c r="C34" s="64">
        <f>C32</f>
        <v>1015350594.45</v>
      </c>
      <c r="D34" s="73">
        <f>D32</f>
        <v>999447313.54999995</v>
      </c>
      <c r="E34" s="74" t="s">
        <v>63</v>
      </c>
      <c r="F34" s="71">
        <v>115</v>
      </c>
      <c r="G34" s="64">
        <f>-[1]BS!$H$63</f>
        <v>570579228.17999995</v>
      </c>
      <c r="H34" s="73">
        <f>-[4]BS!$D$63</f>
        <v>570579228.17999995</v>
      </c>
    </row>
    <row r="35" spans="1:8" ht="21.75" customHeight="1">
      <c r="A35" s="74" t="s">
        <v>64</v>
      </c>
      <c r="B35" s="71">
        <v>44</v>
      </c>
      <c r="C35" s="64">
        <f>[1]BS!$H$26</f>
        <v>58335484.609999999</v>
      </c>
      <c r="D35" s="73">
        <f>[4]BS!$D$26</f>
        <v>59208748.719999999</v>
      </c>
      <c r="E35" s="76" t="s">
        <v>65</v>
      </c>
      <c r="F35" s="71">
        <v>116</v>
      </c>
      <c r="G35" s="64"/>
      <c r="H35" s="73"/>
    </row>
    <row r="36" spans="1:8" ht="21.75" customHeight="1">
      <c r="A36" s="74" t="s">
        <v>66</v>
      </c>
      <c r="B36" s="71">
        <v>45</v>
      </c>
      <c r="C36" s="64">
        <f>[1]BS!$H$27</f>
        <v>240423141.49000001</v>
      </c>
      <c r="D36" s="73">
        <f>[4]BS!$D$27</f>
        <v>314919075.25</v>
      </c>
      <c r="E36" s="74" t="s">
        <v>67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68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70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71</v>
      </c>
      <c r="B39" s="71">
        <v>50</v>
      </c>
      <c r="C39" s="64">
        <f>SUM(C34:C37)</f>
        <v>1314109220.5500002</v>
      </c>
      <c r="D39" s="64">
        <f>SUM(D34:D37)</f>
        <v>1373575137.52</v>
      </c>
      <c r="E39" s="76" t="s">
        <v>72</v>
      </c>
      <c r="F39" s="71">
        <v>120</v>
      </c>
      <c r="G39" s="64">
        <v>0</v>
      </c>
      <c r="H39" s="73"/>
    </row>
    <row r="40" spans="1:8" ht="21.75" customHeight="1">
      <c r="A40" s="77" t="s">
        <v>73</v>
      </c>
      <c r="B40" s="71"/>
      <c r="C40" s="64"/>
      <c r="D40" s="73"/>
      <c r="E40" s="78" t="s">
        <v>74</v>
      </c>
      <c r="F40" s="71">
        <v>121</v>
      </c>
      <c r="G40" s="64"/>
      <c r="H40" s="73"/>
    </row>
    <row r="41" spans="1:8" ht="21.75" customHeight="1">
      <c r="A41" s="74" t="s">
        <v>75</v>
      </c>
      <c r="B41" s="71">
        <v>51</v>
      </c>
      <c r="C41" s="64">
        <f>[1]BS!$H$30</f>
        <v>96197253.849999994</v>
      </c>
      <c r="D41" s="73">
        <f>[4]BS!$D$30</f>
        <v>95536396.439999998</v>
      </c>
      <c r="E41" s="78" t="s">
        <v>76</v>
      </c>
      <c r="F41" s="71">
        <v>122</v>
      </c>
      <c r="G41" s="64"/>
      <c r="H41" s="73"/>
    </row>
    <row r="42" spans="1:8" ht="21.75" customHeight="1">
      <c r="A42" s="74" t="s">
        <v>77</v>
      </c>
      <c r="B42" s="71">
        <v>52</v>
      </c>
      <c r="C42" s="64">
        <v>0</v>
      </c>
      <c r="D42" s="79"/>
      <c r="E42" s="78" t="s">
        <v>78</v>
      </c>
      <c r="F42" s="71">
        <v>123</v>
      </c>
      <c r="G42" s="64"/>
      <c r="H42" s="73"/>
    </row>
    <row r="43" spans="1:8" ht="21.75" customHeight="1">
      <c r="A43" s="74" t="s">
        <v>79</v>
      </c>
      <c r="B43" s="71">
        <v>53</v>
      </c>
      <c r="C43" s="64"/>
      <c r="D43" s="73"/>
      <c r="E43" s="78" t="s">
        <v>80</v>
      </c>
      <c r="F43" s="71">
        <v>124</v>
      </c>
      <c r="G43" s="64"/>
      <c r="H43" s="73"/>
    </row>
    <row r="44" spans="1:8" ht="21.75" customHeight="1">
      <c r="A44" s="75" t="s">
        <v>81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129</v>
      </c>
      <c r="B45" s="71"/>
      <c r="C45" s="64"/>
      <c r="D45" s="73"/>
      <c r="E45" s="74" t="s">
        <v>83</v>
      </c>
      <c r="F45" s="71">
        <v>126</v>
      </c>
      <c r="G45" s="64">
        <f>-[1]BS!$H$66</f>
        <v>0</v>
      </c>
      <c r="H45" s="64">
        <f>-[4]BS!$D$66</f>
        <v>-2802912.47</v>
      </c>
    </row>
    <row r="46" spans="1:8" ht="21.75" customHeight="1">
      <c r="A46" s="80" t="s">
        <v>84</v>
      </c>
      <c r="B46" s="71">
        <v>60</v>
      </c>
      <c r="C46" s="64">
        <f>SUM(C41:C45)</f>
        <v>96197253.849999994</v>
      </c>
      <c r="D46" s="64">
        <f>SUM(D41:D45)</f>
        <v>95536396.439999998</v>
      </c>
      <c r="E46" s="75" t="s">
        <v>85</v>
      </c>
      <c r="F46" s="71">
        <v>127</v>
      </c>
      <c r="G46" s="64"/>
      <c r="H46" s="64"/>
    </row>
    <row r="47" spans="1:8" ht="21.75" customHeight="1">
      <c r="A47" s="77" t="s">
        <v>55</v>
      </c>
      <c r="B47" s="71"/>
      <c r="C47" s="64"/>
      <c r="D47" s="73"/>
      <c r="E47" s="74" t="s">
        <v>86</v>
      </c>
      <c r="F47" s="71">
        <v>131</v>
      </c>
      <c r="G47" s="64">
        <f>-[1]BS!$H$67</f>
        <v>-37958479.329999998</v>
      </c>
      <c r="H47" s="64">
        <f>-[4]BS!$D$67</f>
        <v>-37958479.329999998</v>
      </c>
    </row>
    <row r="48" spans="1:8" ht="21.75" customHeight="1">
      <c r="A48" s="74" t="s">
        <v>87</v>
      </c>
      <c r="B48" s="71">
        <v>61</v>
      </c>
      <c r="C48" s="64">
        <f>[1]BS!$H$31</f>
        <v>21272194.449999999</v>
      </c>
      <c r="D48" s="73">
        <f>[4]BS!$D$31</f>
        <v>15171639.65</v>
      </c>
      <c r="E48" s="74" t="s">
        <v>88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89</v>
      </c>
      <c r="F49" s="71">
        <v>133</v>
      </c>
      <c r="G49" s="64">
        <f>SUM(G36,G38,G45:G48)</f>
        <v>532620748.84999996</v>
      </c>
      <c r="H49" s="64">
        <f>SUM(H36,H38,H45:H48)</f>
        <v>529817836.37999994</v>
      </c>
    </row>
    <row r="50" spans="1:8" ht="21.75" customHeight="1">
      <c r="A50" s="67" t="s">
        <v>90</v>
      </c>
      <c r="B50" s="71">
        <v>67</v>
      </c>
      <c r="C50" s="64">
        <f>C21+C28+C39+C46+C48</f>
        <v>1798743184.24</v>
      </c>
      <c r="D50" s="64">
        <f>D21+D28+D39+D46+D48</f>
        <v>1973750753.8500001</v>
      </c>
      <c r="E50" s="80" t="s">
        <v>91</v>
      </c>
      <c r="F50" s="71">
        <v>135</v>
      </c>
      <c r="G50" s="64">
        <f>G49+G32</f>
        <v>1798743184.2399998</v>
      </c>
      <c r="H50" s="64">
        <f>H49+H32</f>
        <v>1973750753.8499999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130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15" type="noConversion"/>
  <conditionalFormatting sqref="C49:D49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defaultRowHeight="14.25" outlineLevelCol="1"/>
  <cols>
    <col min="1" max="1" width="17.625" style="1" customWidth="1"/>
    <col min="2" max="2" width="23.5" style="1" customWidth="1"/>
    <col min="3" max="3" width="8" style="1" customWidth="1"/>
    <col min="4" max="4" width="18.25" style="1" customWidth="1"/>
    <col min="5" max="5" width="0.375" style="1" hidden="1" customWidth="1"/>
    <col min="6" max="6" width="19.375" style="1" bestFit="1" customWidth="1"/>
    <col min="7" max="7" width="8" style="1" hidden="1" customWidth="1" outlineLevel="1"/>
    <col min="8" max="8" width="17.625" style="1" customWidth="1" collapsed="1"/>
    <col min="9" max="16384" width="9" style="1"/>
  </cols>
  <sheetData>
    <row r="1" spans="1:8" ht="27.75">
      <c r="A1" s="141" t="s">
        <v>92</v>
      </c>
      <c r="B1" s="141"/>
      <c r="C1" s="141"/>
      <c r="D1" s="141"/>
      <c r="E1" s="141"/>
      <c r="F1" s="141"/>
    </row>
    <row r="2" spans="1:8" ht="15.75">
      <c r="A2" s="11"/>
      <c r="B2" s="143">
        <v>40298</v>
      </c>
      <c r="C2" s="143"/>
      <c r="D2" s="143"/>
      <c r="F2" s="12" t="s">
        <v>93</v>
      </c>
    </row>
    <row r="3" spans="1:8">
      <c r="A3" s="9" t="s">
        <v>2</v>
      </c>
      <c r="B3" s="9"/>
      <c r="C3" s="9"/>
      <c r="D3" s="9"/>
      <c r="E3" s="9"/>
      <c r="F3" s="13" t="s">
        <v>3</v>
      </c>
    </row>
    <row r="4" spans="1:8" ht="30">
      <c r="A4" s="144" t="s">
        <v>96</v>
      </c>
      <c r="B4" s="145"/>
      <c r="C4" s="14" t="s">
        <v>5</v>
      </c>
      <c r="D4" s="15" t="s">
        <v>98</v>
      </c>
      <c r="E4" s="16"/>
      <c r="F4" s="17" t="s">
        <v>99</v>
      </c>
    </row>
    <row r="5" spans="1:8" s="3" customFormat="1">
      <c r="A5" s="18" t="s">
        <v>100</v>
      </c>
      <c r="B5" s="19"/>
      <c r="C5" s="20">
        <v>1</v>
      </c>
      <c r="D5" s="21">
        <f>[4]PL!$H$9</f>
        <v>28067902.5</v>
      </c>
      <c r="E5" s="22"/>
      <c r="F5" s="23">
        <f>[4]PL!$E$9</f>
        <v>113227902.5</v>
      </c>
      <c r="H5" s="94"/>
    </row>
    <row r="6" spans="1:8" s="3" customFormat="1">
      <c r="A6" s="24" t="s">
        <v>101</v>
      </c>
      <c r="B6" s="25"/>
      <c r="C6" s="20">
        <v>2</v>
      </c>
      <c r="D6" s="21"/>
      <c r="E6" s="22"/>
      <c r="F6" s="23">
        <v>0</v>
      </c>
    </row>
    <row r="7" spans="1:8" s="3" customFormat="1">
      <c r="A7" s="26" t="s">
        <v>102</v>
      </c>
      <c r="B7" s="25"/>
      <c r="C7" s="20">
        <v>4</v>
      </c>
      <c r="D7" s="21">
        <f>[4]PL!$H$16</f>
        <v>31019284.98</v>
      </c>
      <c r="E7" s="22"/>
      <c r="F7" s="23">
        <f>[4]PL!$E$16</f>
        <v>109437334.18000001</v>
      </c>
    </row>
    <row r="8" spans="1:8" s="3" customFormat="1">
      <c r="A8" s="24" t="s">
        <v>103</v>
      </c>
      <c r="B8" s="25"/>
      <c r="C8" s="20">
        <v>5</v>
      </c>
      <c r="D8" s="21"/>
      <c r="E8" s="22"/>
      <c r="F8" s="23">
        <v>0</v>
      </c>
    </row>
    <row r="9" spans="1:8" s="3" customFormat="1">
      <c r="A9" s="24" t="s">
        <v>104</v>
      </c>
      <c r="B9" s="25"/>
      <c r="C9" s="20">
        <v>6</v>
      </c>
      <c r="D9" s="21"/>
      <c r="E9" s="22"/>
      <c r="F9" s="23">
        <v>0</v>
      </c>
    </row>
    <row r="10" spans="1:8" s="3" customFormat="1">
      <c r="A10" s="18" t="s">
        <v>105</v>
      </c>
      <c r="B10" s="25"/>
      <c r="C10" s="20">
        <v>10</v>
      </c>
      <c r="D10" s="21">
        <f>D5-D7</f>
        <v>-2951382.4800000004</v>
      </c>
      <c r="E10" s="22"/>
      <c r="F10" s="23">
        <f>F5-F7</f>
        <v>3790568.3199999928</v>
      </c>
      <c r="G10" s="27">
        <f>D10/D5</f>
        <v>-0.1051515153296546</v>
      </c>
    </row>
    <row r="11" spans="1:8" s="3" customFormat="1">
      <c r="A11" s="26" t="s">
        <v>106</v>
      </c>
      <c r="B11" s="25"/>
      <c r="C11" s="20">
        <v>11</v>
      </c>
      <c r="D11" s="21">
        <f>[4]PL!$H$29</f>
        <v>0</v>
      </c>
      <c r="E11" s="22"/>
      <c r="F11" s="23"/>
    </row>
    <row r="12" spans="1:8" s="3" customFormat="1">
      <c r="A12" s="26" t="s">
        <v>107</v>
      </c>
      <c r="B12" s="25"/>
      <c r="C12" s="20">
        <v>14</v>
      </c>
      <c r="D12" s="21"/>
      <c r="E12" s="22"/>
      <c r="F12" s="23"/>
    </row>
    <row r="13" spans="1:8" s="3" customFormat="1">
      <c r="A13" s="24" t="s">
        <v>108</v>
      </c>
      <c r="B13" s="25"/>
      <c r="C13" s="20">
        <v>15</v>
      </c>
      <c r="D13" s="21">
        <f>[4]PL!$H$37</f>
        <v>1037352.65</v>
      </c>
      <c r="E13" s="22"/>
      <c r="F13" s="23">
        <f>[4]PL!$E$37</f>
        <v>7426002.25</v>
      </c>
      <c r="G13" s="28"/>
      <c r="H13" s="54"/>
    </row>
    <row r="14" spans="1:8" s="3" customFormat="1">
      <c r="A14" s="24" t="s">
        <v>109</v>
      </c>
      <c r="B14" s="25"/>
      <c r="C14" s="20">
        <v>16</v>
      </c>
      <c r="D14" s="21"/>
      <c r="E14" s="22"/>
      <c r="F14" s="23"/>
      <c r="G14" s="28"/>
      <c r="H14" s="54"/>
    </row>
    <row r="15" spans="1:8" s="3" customFormat="1">
      <c r="A15" s="24" t="s">
        <v>110</v>
      </c>
      <c r="B15" s="25"/>
      <c r="C15" s="20">
        <v>17</v>
      </c>
      <c r="D15" s="21">
        <f>[4]PL!$H$39</f>
        <v>1530131.28</v>
      </c>
      <c r="E15" s="22"/>
      <c r="F15" s="23">
        <f>[4]PL!$E$39</f>
        <v>627241.07000000007</v>
      </c>
      <c r="G15" s="28"/>
      <c r="H15" s="54"/>
    </row>
    <row r="16" spans="1:8" s="3" customFormat="1">
      <c r="A16" s="29" t="s">
        <v>111</v>
      </c>
      <c r="B16" s="25"/>
      <c r="C16" s="20"/>
      <c r="D16" s="21">
        <v>0</v>
      </c>
      <c r="E16" s="22"/>
      <c r="F16" s="23"/>
      <c r="H16" s="54"/>
    </row>
    <row r="17" spans="1:8" s="3" customFormat="1">
      <c r="A17" s="30" t="s">
        <v>112</v>
      </c>
      <c r="B17" s="25"/>
      <c r="C17" s="20"/>
      <c r="D17" s="21">
        <v>0</v>
      </c>
      <c r="E17" s="22"/>
      <c r="F17" s="23"/>
      <c r="H17" s="54"/>
    </row>
    <row r="18" spans="1:8" s="3" customFormat="1">
      <c r="A18" s="18" t="s">
        <v>113</v>
      </c>
      <c r="B18" s="25"/>
      <c r="C18" s="20">
        <v>18</v>
      </c>
      <c r="D18" s="21">
        <f>D10+D11-D12-D13-D14-D15</f>
        <v>-5518866.4100000001</v>
      </c>
      <c r="E18" s="21">
        <f>E10+E11-E12-E13-E14-E15</f>
        <v>0</v>
      </c>
      <c r="F18" s="23">
        <f>F10+F11-F12-F13-F14-F15</f>
        <v>-4262675.0000000075</v>
      </c>
      <c r="G18" s="27">
        <f>F18/F5</f>
        <v>-3.7646860057307933E-2</v>
      </c>
      <c r="H18" s="54"/>
    </row>
    <row r="19" spans="1:8" s="3" customFormat="1">
      <c r="A19" s="26" t="s">
        <v>114</v>
      </c>
      <c r="B19" s="25"/>
      <c r="C19" s="20">
        <v>19</v>
      </c>
      <c r="D19" s="21"/>
      <c r="E19" s="22"/>
      <c r="F19" s="23"/>
      <c r="H19" s="54"/>
    </row>
    <row r="20" spans="1:8" s="3" customFormat="1">
      <c r="A20" s="24" t="s">
        <v>115</v>
      </c>
      <c r="B20" s="25"/>
      <c r="C20" s="20">
        <v>22</v>
      </c>
      <c r="D20" s="21">
        <f>[4]PL!$H$49</f>
        <v>127932</v>
      </c>
      <c r="E20" s="21">
        <v>17376.669999999998</v>
      </c>
      <c r="F20" s="23">
        <f>[4]PL!$E$49</f>
        <v>574284</v>
      </c>
      <c r="H20" s="54"/>
    </row>
    <row r="21" spans="1:8" s="3" customFormat="1">
      <c r="A21" s="24" t="s">
        <v>116</v>
      </c>
      <c r="B21" s="25"/>
      <c r="C21" s="20">
        <v>23</v>
      </c>
      <c r="D21" s="21"/>
      <c r="E21" s="21">
        <v>1500</v>
      </c>
      <c r="F21" s="23"/>
      <c r="H21" s="54"/>
    </row>
    <row r="22" spans="1:8" s="3" customFormat="1">
      <c r="A22" s="26" t="s">
        <v>117</v>
      </c>
      <c r="B22" s="25"/>
      <c r="C22" s="20">
        <v>25</v>
      </c>
      <c r="D22" s="21"/>
      <c r="E22" s="21"/>
      <c r="F22" s="23"/>
      <c r="H22" s="54"/>
    </row>
    <row r="23" spans="1:8" s="3" customFormat="1">
      <c r="A23" s="18" t="s">
        <v>118</v>
      </c>
      <c r="B23" s="25"/>
      <c r="C23" s="20">
        <v>27</v>
      </c>
      <c r="D23" s="21">
        <f>D18+D19+D20+D21-D22</f>
        <v>-5390934.4100000001</v>
      </c>
      <c r="E23" s="23">
        <f>E18+E19+E20+E21-E22</f>
        <v>18876.669999999998</v>
      </c>
      <c r="F23" s="23">
        <f>F18+F19+F20+F21-F22</f>
        <v>-3688391.0000000075</v>
      </c>
      <c r="H23" s="54"/>
    </row>
    <row r="24" spans="1:8" s="3" customFormat="1">
      <c r="A24" s="26" t="s">
        <v>119</v>
      </c>
      <c r="B24" s="25"/>
      <c r="C24" s="20">
        <v>28</v>
      </c>
      <c r="D24" s="21">
        <f>[4]PL!$H$57+[4]PL!$H$58</f>
        <v>-1362592.9500000002</v>
      </c>
      <c r="E24" s="21">
        <v>-1841264.04</v>
      </c>
      <c r="F24" s="23">
        <f>[4]PL!$E$57+[4]PL!$E$58</f>
        <v>-885478.53000000014</v>
      </c>
      <c r="H24" s="54"/>
    </row>
    <row r="25" spans="1:8" s="3" customFormat="1">
      <c r="A25" s="31" t="s">
        <v>120</v>
      </c>
      <c r="B25" s="32"/>
      <c r="C25" s="33">
        <v>30</v>
      </c>
      <c r="D25" s="21">
        <f>D23-D24</f>
        <v>-4028341.46</v>
      </c>
      <c r="E25" s="21">
        <f>E23-E24</f>
        <v>1860140.71</v>
      </c>
      <c r="F25" s="23">
        <f>F23-F24</f>
        <v>-2802912.4700000072</v>
      </c>
      <c r="G25" s="27">
        <f>D25/D5</f>
        <v>-0.14352128592437571</v>
      </c>
      <c r="H25" s="54"/>
    </row>
    <row r="26" spans="1:8">
      <c r="A26" s="37"/>
      <c r="B26" s="38"/>
      <c r="C26" s="39"/>
      <c r="D26" s="38"/>
      <c r="E26" s="38"/>
      <c r="F26" s="38"/>
    </row>
    <row r="27" spans="1:8">
      <c r="A27" s="40" t="s">
        <v>121</v>
      </c>
      <c r="B27" s="41"/>
      <c r="C27" s="42"/>
      <c r="D27" s="41"/>
      <c r="E27" s="41"/>
      <c r="F27" s="41"/>
    </row>
    <row r="28" spans="1:8" s="3" customFormat="1">
      <c r="A28" s="43" t="s">
        <v>122</v>
      </c>
      <c r="B28" s="44"/>
      <c r="C28" s="92"/>
      <c r="D28" s="46"/>
      <c r="E28" s="47"/>
      <c r="F28" s="48"/>
    </row>
    <row r="29" spans="1:8" s="3" customFormat="1">
      <c r="A29" s="18" t="s">
        <v>123</v>
      </c>
      <c r="B29" s="49"/>
      <c r="C29" s="50"/>
      <c r="D29" s="21"/>
      <c r="E29" s="22"/>
      <c r="F29" s="23"/>
    </row>
    <row r="30" spans="1:8" s="3" customFormat="1">
      <c r="A30" s="18" t="s">
        <v>124</v>
      </c>
      <c r="B30" s="49"/>
      <c r="C30" s="50"/>
      <c r="D30" s="21"/>
      <c r="E30" s="22"/>
      <c r="F30" s="23"/>
    </row>
    <row r="31" spans="1:8" s="3" customFormat="1">
      <c r="A31" s="18" t="s">
        <v>125</v>
      </c>
      <c r="B31" s="49"/>
      <c r="C31" s="50"/>
      <c r="D31" s="21"/>
      <c r="E31" s="22"/>
      <c r="F31" s="23"/>
    </row>
    <row r="32" spans="1:8" s="3" customFormat="1">
      <c r="A32" s="18" t="s">
        <v>126</v>
      </c>
      <c r="B32" s="49"/>
      <c r="C32" s="50"/>
      <c r="D32" s="21"/>
      <c r="E32" s="22"/>
      <c r="F32" s="23"/>
    </row>
    <row r="33" spans="1:6" s="3" customFormat="1">
      <c r="A33" s="31" t="s">
        <v>127</v>
      </c>
      <c r="B33" s="51"/>
      <c r="C33" s="52"/>
      <c r="D33" s="34">
        <v>0</v>
      </c>
      <c r="E33" s="35"/>
      <c r="F33" s="36">
        <v>0</v>
      </c>
    </row>
    <row r="35" spans="1:6">
      <c r="A35" s="57" t="s">
        <v>128</v>
      </c>
      <c r="D35" s="56" t="s">
        <v>131</v>
      </c>
    </row>
    <row r="37" spans="1:6">
      <c r="F37" s="53"/>
    </row>
  </sheetData>
  <mergeCells count="3">
    <mergeCell ref="A1:F1"/>
    <mergeCell ref="B2:D2"/>
    <mergeCell ref="A4:B4"/>
  </mergeCells>
  <phoneticPr fontId="1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RowHeight="14.25"/>
  <cols>
    <col min="1" max="1" width="24.125" style="1" customWidth="1"/>
    <col min="2" max="2" width="5" style="59" customWidth="1"/>
    <col min="3" max="3" width="18.125" style="60" customWidth="1"/>
    <col min="4" max="4" width="18.125" style="58" customWidth="1"/>
    <col min="5" max="5" width="29" style="58" customWidth="1"/>
    <col min="6" max="6" width="4.875" style="10" customWidth="1"/>
    <col min="7" max="7" width="18.125" style="55" customWidth="1"/>
    <col min="8" max="8" width="18.625" style="1" customWidth="1"/>
    <col min="9" max="16384" width="9" style="1"/>
  </cols>
  <sheetData>
    <row r="1" spans="1:8" ht="27.75">
      <c r="A1" s="141" t="s">
        <v>133</v>
      </c>
      <c r="B1" s="141"/>
      <c r="C1" s="141"/>
      <c r="D1" s="141"/>
      <c r="E1" s="141"/>
      <c r="F1" s="141"/>
      <c r="G1" s="141"/>
      <c r="H1" s="141"/>
    </row>
    <row r="2" spans="1:8" ht="18.75">
      <c r="A2" s="2"/>
      <c r="B2" s="4"/>
      <c r="D2" s="142">
        <v>40329</v>
      </c>
      <c r="E2" s="142"/>
      <c r="F2" s="7"/>
      <c r="G2" s="60"/>
      <c r="H2" s="8" t="s">
        <v>134</v>
      </c>
    </row>
    <row r="3" spans="1:8" ht="21.75" customHeight="1">
      <c r="A3" s="6" t="s">
        <v>135</v>
      </c>
      <c r="B3" s="6"/>
      <c r="C3" s="61"/>
      <c r="D3" s="6"/>
      <c r="E3" s="6"/>
      <c r="F3" s="6"/>
      <c r="G3" s="61"/>
      <c r="H3" s="66" t="s">
        <v>136</v>
      </c>
    </row>
    <row r="4" spans="1:8" ht="21.75" customHeight="1">
      <c r="A4" s="67" t="s">
        <v>137</v>
      </c>
      <c r="B4" s="68" t="s">
        <v>138</v>
      </c>
      <c r="C4" s="62" t="s">
        <v>139</v>
      </c>
      <c r="D4" s="69" t="s">
        <v>140</v>
      </c>
      <c r="E4" s="67" t="s">
        <v>141</v>
      </c>
      <c r="F4" s="68" t="s">
        <v>138</v>
      </c>
      <c r="G4" s="62" t="s">
        <v>139</v>
      </c>
      <c r="H4" s="69" t="s">
        <v>140</v>
      </c>
    </row>
    <row r="5" spans="1:8" ht="21.75" customHeight="1">
      <c r="A5" s="70" t="s">
        <v>142</v>
      </c>
      <c r="B5" s="71"/>
      <c r="C5" s="63"/>
      <c r="D5" s="72"/>
      <c r="E5" s="70" t="s">
        <v>143</v>
      </c>
      <c r="F5" s="71"/>
      <c r="G5" s="64"/>
      <c r="H5" s="73"/>
    </row>
    <row r="6" spans="1:8" ht="21.75" customHeight="1">
      <c r="A6" s="74" t="s">
        <v>11</v>
      </c>
      <c r="B6" s="71">
        <v>1</v>
      </c>
      <c r="C6" s="64">
        <f>[5]BS!$H$9</f>
        <v>152997519.59999999</v>
      </c>
      <c r="D6" s="73">
        <f>[6]BS!$Z$7</f>
        <v>3202971.59</v>
      </c>
      <c r="E6" s="74" t="s">
        <v>144</v>
      </c>
      <c r="F6" s="71">
        <v>68</v>
      </c>
      <c r="G6" s="64">
        <f>-[5]BS!$H$37</f>
        <v>72167598.079999998</v>
      </c>
      <c r="H6" s="73">
        <f>-[6]BS!Z38</f>
        <v>186000000</v>
      </c>
    </row>
    <row r="7" spans="1:8" ht="21.75" customHeight="1">
      <c r="A7" s="74" t="s">
        <v>13</v>
      </c>
      <c r="B7" s="71">
        <v>2</v>
      </c>
      <c r="C7" s="64"/>
      <c r="D7" s="73"/>
      <c r="E7" s="74" t="s">
        <v>145</v>
      </c>
      <c r="F7" s="71">
        <v>69</v>
      </c>
      <c r="G7" s="64"/>
      <c r="H7" s="73">
        <f>-[6]BS!Z39</f>
        <v>0</v>
      </c>
    </row>
    <row r="8" spans="1:8" ht="21.75" customHeight="1">
      <c r="A8" s="74" t="s">
        <v>15</v>
      </c>
      <c r="B8" s="71">
        <v>3</v>
      </c>
      <c r="C8" s="64">
        <f>[5]BS!$H$10</f>
        <v>20000000</v>
      </c>
      <c r="D8" s="73">
        <f>[6]BS!$Z$8</f>
        <v>186000000</v>
      </c>
      <c r="E8" s="74" t="s">
        <v>146</v>
      </c>
      <c r="F8" s="71">
        <v>70</v>
      </c>
      <c r="G8" s="64">
        <f>-[5]BS!$H$39</f>
        <v>30951810.649999999</v>
      </c>
      <c r="H8" s="73">
        <f>-[6]BS!Z40</f>
        <v>40530957</v>
      </c>
    </row>
    <row r="9" spans="1:8" ht="21.75" customHeight="1">
      <c r="A9" s="74" t="s">
        <v>17</v>
      </c>
      <c r="B9" s="71">
        <v>4</v>
      </c>
      <c r="C9" s="64"/>
      <c r="D9" s="73"/>
      <c r="E9" s="74" t="s">
        <v>147</v>
      </c>
      <c r="F9" s="71">
        <v>71</v>
      </c>
      <c r="G9" s="64">
        <f>-[5]BS!$H$40</f>
        <v>815446004.98000002</v>
      </c>
      <c r="H9" s="73">
        <f>-[6]BS!Z41</f>
        <v>837094553.88999999</v>
      </c>
    </row>
    <row r="10" spans="1:8" ht="21.75" customHeight="1">
      <c r="A10" s="74" t="s">
        <v>19</v>
      </c>
      <c r="B10" s="71">
        <v>5</v>
      </c>
      <c r="C10" s="64"/>
      <c r="D10" s="73"/>
      <c r="E10" s="74" t="s">
        <v>148</v>
      </c>
      <c r="F10" s="71">
        <v>72</v>
      </c>
      <c r="G10" s="64">
        <f>-[5]BS!$H$41</f>
        <v>2628065.2799999998</v>
      </c>
      <c r="H10" s="73">
        <f>-[6]BS!Z42</f>
        <v>2379528</v>
      </c>
    </row>
    <row r="11" spans="1:8" ht="21.75" customHeight="1">
      <c r="A11" s="74" t="s">
        <v>21</v>
      </c>
      <c r="B11" s="71">
        <v>6</v>
      </c>
      <c r="C11" s="64">
        <f>[5]BS!$H$12</f>
        <v>31256641</v>
      </c>
      <c r="D11" s="73">
        <f>[6]BS!Z10</f>
        <v>30246235</v>
      </c>
      <c r="E11" s="74" t="s">
        <v>149</v>
      </c>
      <c r="F11" s="71">
        <v>73</v>
      </c>
      <c r="G11" s="64">
        <f>-[5]BS!$H$42</f>
        <v>328962.28000000003</v>
      </c>
      <c r="H11" s="73">
        <f>-[6]BS!Z43</f>
        <v>777796.05</v>
      </c>
    </row>
    <row r="12" spans="1:8" ht="21.75" customHeight="1">
      <c r="A12" s="74" t="s">
        <v>23</v>
      </c>
      <c r="B12" s="71">
        <v>7</v>
      </c>
      <c r="C12" s="64">
        <f>[5]BS!$H$13</f>
        <v>19333.2</v>
      </c>
      <c r="D12" s="73">
        <f>[6]BS!Z11</f>
        <v>115056518.27</v>
      </c>
      <c r="E12" s="74" t="s">
        <v>150</v>
      </c>
      <c r="F12" s="71">
        <v>74</v>
      </c>
      <c r="G12" s="64"/>
      <c r="H12" s="73"/>
    </row>
    <row r="13" spans="1:8" ht="21.75" customHeight="1">
      <c r="A13" s="74" t="s">
        <v>25</v>
      </c>
      <c r="B13" s="71">
        <v>8</v>
      </c>
      <c r="C13" s="89">
        <f>[5]BS!$H$14</f>
        <v>153569653.40000001</v>
      </c>
      <c r="D13" s="73">
        <f>[6]BS!Z12</f>
        <v>68812185</v>
      </c>
      <c r="E13" s="74" t="s">
        <v>151</v>
      </c>
      <c r="F13" s="71">
        <v>75</v>
      </c>
      <c r="G13" s="64">
        <f>-[5]BS!$H$44</f>
        <v>-5557057.5599999996</v>
      </c>
      <c r="H13" s="64">
        <f>-[6]BS!$Z$18</f>
        <v>-10799623.42</v>
      </c>
    </row>
    <row r="14" spans="1:8" ht="21.75" customHeight="1">
      <c r="A14" s="74" t="s">
        <v>27</v>
      </c>
      <c r="B14" s="71">
        <v>9</v>
      </c>
      <c r="C14" s="64">
        <f>[5]BS!$H$15</f>
        <v>0</v>
      </c>
      <c r="D14" s="73">
        <f>[6]BS!$Z$14</f>
        <v>16537995.49</v>
      </c>
      <c r="E14" s="74" t="s">
        <v>152</v>
      </c>
      <c r="F14" s="71">
        <v>80</v>
      </c>
      <c r="G14" s="64">
        <v>0</v>
      </c>
      <c r="H14" s="73">
        <f>-[6]BS!Z46</f>
        <v>0</v>
      </c>
    </row>
    <row r="15" spans="1:8" ht="21.75" customHeight="1">
      <c r="A15" s="74" t="s">
        <v>29</v>
      </c>
      <c r="B15" s="71">
        <v>10</v>
      </c>
      <c r="C15" s="64">
        <f>[5]BS!$H$16</f>
        <v>9321368.1899999995</v>
      </c>
      <c r="D15" s="73">
        <f>[6]BS!$Z$15</f>
        <v>18283219.16</v>
      </c>
      <c r="E15" s="74" t="s">
        <v>153</v>
      </c>
      <c r="F15" s="71">
        <v>81</v>
      </c>
      <c r="G15" s="64">
        <f>-[5]BS!$H$46</f>
        <v>264280967.02000001</v>
      </c>
      <c r="H15" s="73">
        <f>-[6]BS!Z47</f>
        <v>243898714.93000001</v>
      </c>
    </row>
    <row r="16" spans="1:8" ht="21.75" customHeight="1">
      <c r="A16" s="74" t="s">
        <v>31</v>
      </c>
      <c r="B16" s="71">
        <v>11</v>
      </c>
      <c r="C16" s="64"/>
      <c r="D16" s="73"/>
      <c r="E16" s="74" t="s">
        <v>154</v>
      </c>
      <c r="F16" s="71">
        <v>82</v>
      </c>
      <c r="G16" s="64">
        <f>-[5]BS!$H$47</f>
        <v>511201.35</v>
      </c>
      <c r="H16" s="73">
        <f>-[6]BS!Z48</f>
        <v>8043981.7599999998</v>
      </c>
    </row>
    <row r="17" spans="1:8" ht="21.75" customHeight="1">
      <c r="A17" s="75" t="s">
        <v>155</v>
      </c>
      <c r="B17" s="71">
        <v>21</v>
      </c>
      <c r="C17" s="64"/>
      <c r="D17" s="73"/>
      <c r="E17" s="74" t="s">
        <v>156</v>
      </c>
      <c r="F17" s="71">
        <v>83</v>
      </c>
      <c r="G17" s="64"/>
      <c r="H17" s="73"/>
    </row>
    <row r="18" spans="1:8" ht="21.75" customHeight="1">
      <c r="A18" s="74" t="s">
        <v>35</v>
      </c>
      <c r="B18" s="71">
        <v>24</v>
      </c>
      <c r="C18" s="64"/>
      <c r="D18" s="73"/>
      <c r="E18" s="74" t="s">
        <v>157</v>
      </c>
      <c r="F18" s="71">
        <v>84</v>
      </c>
      <c r="G18" s="64"/>
      <c r="H18" s="73"/>
    </row>
    <row r="19" spans="1:8" ht="21.75" customHeight="1">
      <c r="A19" s="67"/>
      <c r="B19" s="71"/>
      <c r="C19" s="64"/>
      <c r="D19" s="73"/>
      <c r="E19" s="74" t="s">
        <v>158</v>
      </c>
      <c r="F19" s="71">
        <v>86</v>
      </c>
      <c r="G19" s="64">
        <f>-[5]BS!$D$48</f>
        <v>1722852</v>
      </c>
      <c r="H19" s="73">
        <f>-[6]BS!$Z$50</f>
        <v>1722852</v>
      </c>
    </row>
    <row r="20" spans="1:8" ht="21.75" customHeight="1">
      <c r="A20" s="67"/>
      <c r="B20" s="71"/>
      <c r="C20" s="64"/>
      <c r="D20" s="73"/>
      <c r="E20" s="74" t="s">
        <v>159</v>
      </c>
      <c r="F20" s="71">
        <v>90</v>
      </c>
      <c r="G20" s="64"/>
      <c r="H20" s="73"/>
    </row>
    <row r="21" spans="1:8" ht="21.75" customHeight="1">
      <c r="A21" s="67" t="s">
        <v>38</v>
      </c>
      <c r="B21" s="71">
        <v>31</v>
      </c>
      <c r="C21" s="64">
        <f>SUM(C6:C20)</f>
        <v>367164515.38999999</v>
      </c>
      <c r="D21" s="64">
        <f>SUM(D6:D20)</f>
        <v>438139124.51000005</v>
      </c>
      <c r="E21" s="76" t="s">
        <v>39</v>
      </c>
      <c r="F21" s="71">
        <v>100</v>
      </c>
      <c r="G21" s="64">
        <f>SUM(G6:G19)</f>
        <v>1182480404.0799999</v>
      </c>
      <c r="H21" s="64">
        <f>SUM(H6:H19)</f>
        <v>1309648760.21</v>
      </c>
    </row>
    <row r="22" spans="1:8" ht="21.75" customHeight="1">
      <c r="A22" s="70" t="s">
        <v>160</v>
      </c>
      <c r="B22" s="71"/>
      <c r="C22" s="64"/>
      <c r="D22" s="73"/>
      <c r="E22" s="70" t="s">
        <v>161</v>
      </c>
      <c r="F22" s="71"/>
      <c r="G22" s="64"/>
      <c r="H22" s="73"/>
    </row>
    <row r="23" spans="1:8" ht="21.75" customHeight="1">
      <c r="A23" s="74" t="s">
        <v>42</v>
      </c>
      <c r="B23" s="71">
        <v>32</v>
      </c>
      <c r="C23" s="64"/>
      <c r="D23" s="73"/>
      <c r="E23" s="74" t="s">
        <v>162</v>
      </c>
      <c r="F23" s="71">
        <v>101</v>
      </c>
      <c r="H23" s="73"/>
    </row>
    <row r="24" spans="1:8" ht="21.75" customHeight="1">
      <c r="A24" s="74" t="s">
        <v>44</v>
      </c>
      <c r="B24" s="71">
        <v>34</v>
      </c>
      <c r="C24" s="64"/>
      <c r="D24" s="73"/>
      <c r="E24" s="74" t="s">
        <v>163</v>
      </c>
      <c r="F24" s="71">
        <v>102</v>
      </c>
      <c r="G24" s="64"/>
      <c r="H24" s="73"/>
    </row>
    <row r="25" spans="1:8" ht="21.75" customHeight="1">
      <c r="A25" s="74" t="s">
        <v>164</v>
      </c>
      <c r="B25" s="71"/>
      <c r="C25" s="64"/>
      <c r="D25" s="73"/>
      <c r="E25" s="74" t="s">
        <v>165</v>
      </c>
      <c r="F25" s="71">
        <v>103</v>
      </c>
      <c r="G25" s="64">
        <f>0+0</f>
        <v>0</v>
      </c>
      <c r="H25" s="73"/>
    </row>
    <row r="26" spans="1:8" ht="21.75" customHeight="1">
      <c r="A26" s="67"/>
      <c r="B26" s="71"/>
      <c r="C26" s="64"/>
      <c r="D26" s="73"/>
      <c r="E26" s="74" t="s">
        <v>166</v>
      </c>
      <c r="F26" s="71">
        <v>106</v>
      </c>
      <c r="G26" s="64"/>
      <c r="H26" s="73"/>
    </row>
    <row r="27" spans="1:8" ht="21.75" customHeight="1">
      <c r="A27" s="67"/>
      <c r="B27" s="71"/>
      <c r="C27" s="64"/>
      <c r="D27" s="73"/>
      <c r="E27" s="74" t="s">
        <v>167</v>
      </c>
      <c r="F27" s="71">
        <v>108</v>
      </c>
      <c r="G27" s="64">
        <f>-[5]BS!$H$56</f>
        <v>82065924.310000002</v>
      </c>
      <c r="H27" s="73">
        <f>-[6]BS!$Z$58</f>
        <v>81348069.310000002</v>
      </c>
    </row>
    <row r="28" spans="1:8" ht="21.75" customHeight="1">
      <c r="A28" s="67" t="s">
        <v>50</v>
      </c>
      <c r="B28" s="71">
        <v>38</v>
      </c>
      <c r="C28" s="64">
        <f>SUM(C23:C26)</f>
        <v>0</v>
      </c>
      <c r="D28" s="73"/>
      <c r="E28" s="75" t="s">
        <v>168</v>
      </c>
      <c r="F28" s="71">
        <v>109</v>
      </c>
      <c r="G28" s="64"/>
      <c r="H28" s="73"/>
    </row>
    <row r="29" spans="1:8" ht="21.75" customHeight="1">
      <c r="A29" s="77" t="s">
        <v>169</v>
      </c>
      <c r="B29" s="71"/>
      <c r="C29" s="64"/>
      <c r="D29" s="73"/>
      <c r="E29" s="67" t="s">
        <v>170</v>
      </c>
      <c r="F29" s="71">
        <v>110</v>
      </c>
      <c r="G29" s="64">
        <f>SUM(G24:G27)</f>
        <v>82065924.310000002</v>
      </c>
      <c r="H29" s="64">
        <f>SUM(H23:H27)</f>
        <v>81348069.310000002</v>
      </c>
    </row>
    <row r="30" spans="1:8" ht="21.75" customHeight="1">
      <c r="A30" s="74" t="s">
        <v>171</v>
      </c>
      <c r="B30" s="71">
        <v>39</v>
      </c>
      <c r="C30" s="64">
        <f>[5]BS!$H$21</f>
        <v>1047263171.87</v>
      </c>
      <c r="D30" s="73">
        <f>[6]BS!Z21</f>
        <v>1104399084.8599999</v>
      </c>
      <c r="E30" s="77" t="s">
        <v>172</v>
      </c>
      <c r="F30" s="71"/>
      <c r="G30" s="64"/>
      <c r="H30" s="73"/>
    </row>
    <row r="31" spans="1:8" ht="21.75" customHeight="1">
      <c r="A31" s="76" t="s">
        <v>173</v>
      </c>
      <c r="B31" s="71">
        <v>40</v>
      </c>
      <c r="C31" s="64">
        <f>[5]BS!$H$22</f>
        <v>31912577.420000002</v>
      </c>
      <c r="D31" s="73">
        <f>[6]BS!Z22</f>
        <v>65012407.630000003</v>
      </c>
      <c r="E31" s="74" t="s">
        <v>174</v>
      </c>
      <c r="F31" s="71">
        <v>111</v>
      </c>
      <c r="G31" s="64">
        <f>-[5]BS!$H$49</f>
        <v>1576107</v>
      </c>
      <c r="H31" s="73">
        <f>-[6]BS!$Z$51</f>
        <v>1442538.61</v>
      </c>
    </row>
    <row r="32" spans="1:8" ht="21.75" customHeight="1">
      <c r="A32" s="74" t="s">
        <v>175</v>
      </c>
      <c r="B32" s="71">
        <v>41</v>
      </c>
      <c r="C32" s="64">
        <f>[5]BS!$H$23</f>
        <v>1015350594.45</v>
      </c>
      <c r="D32" s="73">
        <f>D30-D31</f>
        <v>1039386677.2299999</v>
      </c>
      <c r="E32" s="67" t="s">
        <v>176</v>
      </c>
      <c r="F32" s="71">
        <v>114</v>
      </c>
      <c r="G32" s="64">
        <f>G21+G29+G31</f>
        <v>1266122435.3899999</v>
      </c>
      <c r="H32" s="64">
        <f>H21+H29+H31</f>
        <v>1392439368.1299999</v>
      </c>
    </row>
    <row r="33" spans="1:8" ht="21.75" customHeight="1">
      <c r="A33" s="75" t="s">
        <v>177</v>
      </c>
      <c r="B33" s="71">
        <v>42</v>
      </c>
      <c r="C33" s="64"/>
      <c r="D33" s="73"/>
      <c r="E33" s="77" t="s">
        <v>178</v>
      </c>
      <c r="F33" s="71"/>
      <c r="G33" s="64"/>
      <c r="H33" s="73"/>
    </row>
    <row r="34" spans="1:8" ht="21.75" customHeight="1">
      <c r="A34" s="74" t="s">
        <v>179</v>
      </c>
      <c r="B34" s="71">
        <v>43</v>
      </c>
      <c r="C34" s="64">
        <f>C32</f>
        <v>1015350594.45</v>
      </c>
      <c r="D34" s="73">
        <f>D32</f>
        <v>1039386677.2299999</v>
      </c>
      <c r="E34" s="74" t="s">
        <v>180</v>
      </c>
      <c r="F34" s="71">
        <v>115</v>
      </c>
      <c r="G34" s="64">
        <f>-[5]BS!$H$63</f>
        <v>570579228.17999995</v>
      </c>
      <c r="H34" s="73">
        <f>-[6]BS!$Z$65</f>
        <v>570579228.17999995</v>
      </c>
    </row>
    <row r="35" spans="1:8" ht="21.75" customHeight="1">
      <c r="A35" s="74" t="s">
        <v>181</v>
      </c>
      <c r="B35" s="71">
        <v>44</v>
      </c>
      <c r="C35" s="64">
        <f>[5]BS!$H$26</f>
        <v>58335484.609999999</v>
      </c>
      <c r="D35" s="73">
        <f>[6]BS!$Z$26</f>
        <v>58846563.460000001</v>
      </c>
      <c r="E35" s="76" t="s">
        <v>182</v>
      </c>
      <c r="F35" s="71">
        <v>116</v>
      </c>
      <c r="G35" s="64"/>
      <c r="H35" s="73"/>
    </row>
    <row r="36" spans="1:8" ht="21.75" customHeight="1">
      <c r="A36" s="74" t="s">
        <v>183</v>
      </c>
      <c r="B36" s="71">
        <v>45</v>
      </c>
      <c r="C36" s="64">
        <f>[5]BS!$H$27</f>
        <v>240423141.49000001</v>
      </c>
      <c r="D36" s="73">
        <f>[6]BS!$Z$27</f>
        <v>271448025.67000002</v>
      </c>
      <c r="E36" s="74" t="s">
        <v>184</v>
      </c>
      <c r="F36" s="71">
        <v>117</v>
      </c>
      <c r="G36" s="64">
        <f>G34-G35</f>
        <v>570579228.17999995</v>
      </c>
      <c r="H36" s="64">
        <f>H34-H35</f>
        <v>570579228.17999995</v>
      </c>
    </row>
    <row r="37" spans="1:8" ht="21.75" customHeight="1">
      <c r="A37" s="74" t="s">
        <v>185</v>
      </c>
      <c r="B37" s="71">
        <v>46</v>
      </c>
      <c r="C37" s="64"/>
      <c r="D37" s="73"/>
      <c r="E37" s="74" t="s">
        <v>69</v>
      </c>
      <c r="F37" s="71">
        <v>118</v>
      </c>
      <c r="G37" s="64"/>
      <c r="H37" s="73"/>
    </row>
    <row r="38" spans="1:8" ht="21.75" customHeight="1">
      <c r="A38" s="67"/>
      <c r="B38" s="71"/>
      <c r="C38" s="64"/>
      <c r="D38" s="73"/>
      <c r="E38" s="74" t="s">
        <v>186</v>
      </c>
      <c r="F38" s="71">
        <v>119</v>
      </c>
      <c r="G38" s="64">
        <f>SUM(G39:G44)</f>
        <v>0</v>
      </c>
      <c r="H38" s="73"/>
    </row>
    <row r="39" spans="1:8" ht="21.75" customHeight="1">
      <c r="A39" s="67" t="s">
        <v>187</v>
      </c>
      <c r="B39" s="71">
        <v>50</v>
      </c>
      <c r="C39" s="64">
        <f>SUM(C34:C37)</f>
        <v>1314109220.5500002</v>
      </c>
      <c r="D39" s="64">
        <f>SUM(D34:D37)</f>
        <v>1369681266.3599999</v>
      </c>
      <c r="E39" s="76" t="s">
        <v>188</v>
      </c>
      <c r="F39" s="71">
        <v>120</v>
      </c>
      <c r="G39" s="64">
        <v>0</v>
      </c>
      <c r="H39" s="73"/>
    </row>
    <row r="40" spans="1:8" ht="21.75" customHeight="1">
      <c r="A40" s="77" t="s">
        <v>189</v>
      </c>
      <c r="B40" s="71"/>
      <c r="C40" s="64"/>
      <c r="D40" s="73"/>
      <c r="E40" s="78" t="s">
        <v>190</v>
      </c>
      <c r="F40" s="71">
        <v>121</v>
      </c>
      <c r="G40" s="64"/>
      <c r="H40" s="73"/>
    </row>
    <row r="41" spans="1:8" ht="21.75" customHeight="1">
      <c r="A41" s="74" t="s">
        <v>191</v>
      </c>
      <c r="B41" s="71">
        <v>51</v>
      </c>
      <c r="C41" s="64">
        <f>[5]BS!$H$30</f>
        <v>96197253.849999994</v>
      </c>
      <c r="D41" s="73">
        <f>[6]BS!$Z$30</f>
        <v>95371182.099999994</v>
      </c>
      <c r="E41" s="78" t="s">
        <v>192</v>
      </c>
      <c r="F41" s="71">
        <v>122</v>
      </c>
      <c r="G41" s="64"/>
      <c r="H41" s="73"/>
    </row>
    <row r="42" spans="1:8" ht="21.75" customHeight="1">
      <c r="A42" s="74" t="s">
        <v>193</v>
      </c>
      <c r="B42" s="71">
        <v>52</v>
      </c>
      <c r="C42" s="64">
        <v>0</v>
      </c>
      <c r="D42" s="79"/>
      <c r="E42" s="78" t="s">
        <v>194</v>
      </c>
      <c r="F42" s="71">
        <v>123</v>
      </c>
      <c r="G42" s="64"/>
      <c r="H42" s="73"/>
    </row>
    <row r="43" spans="1:8" ht="21.75" customHeight="1">
      <c r="A43" s="74" t="s">
        <v>195</v>
      </c>
      <c r="B43" s="71">
        <v>53</v>
      </c>
      <c r="C43" s="64"/>
      <c r="D43" s="73"/>
      <c r="E43" s="78" t="s">
        <v>196</v>
      </c>
      <c r="F43" s="71">
        <v>124</v>
      </c>
      <c r="G43" s="64"/>
      <c r="H43" s="73"/>
    </row>
    <row r="44" spans="1:8" ht="21.75" customHeight="1">
      <c r="A44" s="75" t="s">
        <v>197</v>
      </c>
      <c r="B44" s="71">
        <v>54</v>
      </c>
      <c r="C44" s="64"/>
      <c r="D44" s="73"/>
      <c r="E44" s="78" t="s">
        <v>82</v>
      </c>
      <c r="F44" s="71">
        <v>125</v>
      </c>
      <c r="G44" s="64"/>
      <c r="H44" s="73"/>
    </row>
    <row r="45" spans="1:8" ht="21.75" customHeight="1">
      <c r="A45" s="67" t="s">
        <v>198</v>
      </c>
      <c r="B45" s="71"/>
      <c r="C45" s="64"/>
      <c r="D45" s="73"/>
      <c r="E45" s="74" t="s">
        <v>199</v>
      </c>
      <c r="F45" s="71">
        <v>126</v>
      </c>
      <c r="G45" s="64">
        <f>-[5]BS!$H$66</f>
        <v>0</v>
      </c>
      <c r="H45" s="64">
        <f>-[6]BS!$Z$68</f>
        <v>-5752596.4500000002</v>
      </c>
    </row>
    <row r="46" spans="1:8" ht="21.75" customHeight="1">
      <c r="A46" s="80" t="s">
        <v>200</v>
      </c>
      <c r="B46" s="71">
        <v>60</v>
      </c>
      <c r="C46" s="64">
        <f>SUM(C41:C45)</f>
        <v>96197253.849999994</v>
      </c>
      <c r="D46" s="64">
        <f>SUM(D41:D45)</f>
        <v>95371182.099999994</v>
      </c>
      <c r="E46" s="75" t="s">
        <v>201</v>
      </c>
      <c r="F46" s="71">
        <v>127</v>
      </c>
      <c r="G46" s="64"/>
      <c r="H46" s="64"/>
    </row>
    <row r="47" spans="1:8" ht="21.75" customHeight="1">
      <c r="A47" s="77" t="s">
        <v>172</v>
      </c>
      <c r="B47" s="71"/>
      <c r="C47" s="64"/>
      <c r="D47" s="73"/>
      <c r="E47" s="74" t="s">
        <v>202</v>
      </c>
      <c r="F47" s="71">
        <v>131</v>
      </c>
      <c r="G47" s="64">
        <f>-[5]BS!$H$67</f>
        <v>-37958479.329999998</v>
      </c>
      <c r="H47" s="64">
        <f>-[6]BS!$Z$69</f>
        <v>-37958479.329999998</v>
      </c>
    </row>
    <row r="48" spans="1:8" ht="21.75" customHeight="1">
      <c r="A48" s="74" t="s">
        <v>203</v>
      </c>
      <c r="B48" s="71">
        <v>61</v>
      </c>
      <c r="C48" s="64">
        <f>[5]BS!$H$31</f>
        <v>21272194.449999999</v>
      </c>
      <c r="D48" s="73">
        <f>[6]BS!$Z$32</f>
        <v>16115947.560000001</v>
      </c>
      <c r="E48" s="74" t="s">
        <v>204</v>
      </c>
      <c r="F48" s="71">
        <v>132</v>
      </c>
      <c r="G48" s="64"/>
      <c r="H48" s="73"/>
    </row>
    <row r="49" spans="1:8" ht="21.75" customHeight="1">
      <c r="A49" s="67"/>
      <c r="B49" s="71"/>
      <c r="C49" s="64"/>
      <c r="D49" s="73"/>
      <c r="E49" s="80" t="s">
        <v>205</v>
      </c>
      <c r="F49" s="71">
        <v>133</v>
      </c>
      <c r="G49" s="64">
        <f>SUM(G36,G38,G45:G48)</f>
        <v>532620748.84999996</v>
      </c>
      <c r="H49" s="64">
        <f>SUM(H36,H38,H45:H48)</f>
        <v>526868152.39999992</v>
      </c>
    </row>
    <row r="50" spans="1:8" ht="21.75" customHeight="1">
      <c r="A50" s="67" t="s">
        <v>206</v>
      </c>
      <c r="B50" s="71">
        <v>67</v>
      </c>
      <c r="C50" s="64">
        <f>C21+C28+C39+C46+C48</f>
        <v>1798743184.24</v>
      </c>
      <c r="D50" s="64">
        <f>D21+D28+D39+D46+D48</f>
        <v>1919307520.5299997</v>
      </c>
      <c r="E50" s="80" t="s">
        <v>207</v>
      </c>
      <c r="F50" s="71">
        <v>135</v>
      </c>
      <c r="G50" s="64">
        <f>G49+G32</f>
        <v>1798743184.2399998</v>
      </c>
      <c r="H50" s="64">
        <f>H49+H32</f>
        <v>1919307520.5299997</v>
      </c>
    </row>
    <row r="51" spans="1:8">
      <c r="A51" s="81"/>
      <c r="B51" s="82"/>
      <c r="C51" s="65"/>
      <c r="D51" s="83"/>
      <c r="E51" s="81"/>
      <c r="F51" s="84"/>
      <c r="G51" s="87"/>
      <c r="H51" s="85"/>
    </row>
    <row r="52" spans="1:8">
      <c r="A52" s="3"/>
      <c r="B52" s="3"/>
      <c r="D52" s="86"/>
      <c r="E52" s="3"/>
      <c r="F52" s="2"/>
      <c r="G52" s="60" t="s">
        <v>208</v>
      </c>
      <c r="H52" s="5"/>
    </row>
    <row r="54" spans="1:8">
      <c r="G54" s="55">
        <f>C50-G50</f>
        <v>0</v>
      </c>
      <c r="H54" s="88">
        <f>D50-H50</f>
        <v>0</v>
      </c>
    </row>
  </sheetData>
  <mergeCells count="2">
    <mergeCell ref="A1:H1"/>
    <mergeCell ref="D2:E2"/>
  </mergeCells>
  <phoneticPr fontId="15" type="noConversion"/>
  <conditionalFormatting sqref="C49:D49">
    <cfRule type="cellIs" dxfId="2" priority="2" stopIfTrue="1" operator="equal">
      <formula>0</formula>
    </cfRule>
  </conditionalFormatting>
  <conditionalFormatting sqref="C49:D49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10-1BS</vt:lpstr>
      <vt:lpstr>10-1PL</vt:lpstr>
      <vt:lpstr>10-2BS</vt:lpstr>
      <vt:lpstr>10-2PL</vt:lpstr>
      <vt:lpstr>BS03</vt:lpstr>
      <vt:lpstr>PL03</vt:lpstr>
      <vt:lpstr>BS04</vt:lpstr>
      <vt:lpstr>PL04</vt:lpstr>
      <vt:lpstr>BS05</vt:lpstr>
      <vt:lpstr>PL05</vt:lpstr>
      <vt:lpstr>BS06</vt:lpstr>
      <vt:lpstr>PL06</vt:lpstr>
      <vt:lpstr>资产负债表</vt:lpstr>
      <vt:lpstr>利润表</vt:lpstr>
      <vt:lpstr>现金流量表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2014-08-08T01:15:58Z</cp:lastPrinted>
  <dcterms:created xsi:type="dcterms:W3CDTF">2008-12-08T05:58:36Z</dcterms:created>
  <dcterms:modified xsi:type="dcterms:W3CDTF">2016-11-25T10:04:07Z</dcterms:modified>
</cp:coreProperties>
</file>