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债权清册" sheetId="20" r:id="rId1"/>
  </sheets>
  <definedNames>
    <definedName name="_xlnm._FilterDatabase" localSheetId="0" hidden="1">债权清册!$A$3:$N$100</definedName>
    <definedName name="_xlnm.Print_Titles" localSheetId="0">债权清册!$1:$3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<sst xmlns="http://schemas.openxmlformats.org/spreadsheetml/2006/main" count="219" uniqueCount="118">
  <si>
    <t>临沂市住总久润置业有限公司重整案
债权清册</t>
  </si>
  <si>
    <t>序号</t>
  </si>
  <si>
    <t>债权人</t>
  </si>
  <si>
    <t>债权人申报数额</t>
  </si>
  <si>
    <t>债权
性质</t>
  </si>
  <si>
    <t>管理人确认数额</t>
  </si>
  <si>
    <t>备  注</t>
  </si>
  <si>
    <t>本金</t>
  </si>
  <si>
    <t>孳息债权</t>
  </si>
  <si>
    <t>其他（诉讼费等）</t>
  </si>
  <si>
    <t>申报总额</t>
  </si>
  <si>
    <t>原始债权</t>
  </si>
  <si>
    <t>确认总额</t>
  </si>
  <si>
    <t>1</t>
  </si>
  <si>
    <t>临沂玉刚商贸有限公司</t>
  </si>
  <si>
    <t>普通</t>
  </si>
  <si>
    <t>临沂市兰山区金苑民间资本管理有限公司</t>
  </si>
  <si>
    <t>担优</t>
  </si>
  <si>
    <t>黄海彬</t>
  </si>
  <si>
    <t>优先</t>
  </si>
  <si>
    <t>山东中联项目管理有限公司</t>
  </si>
  <si>
    <t>汪庆玉</t>
  </si>
  <si>
    <t>杜家庆</t>
  </si>
  <si>
    <t>殷学永、赵爱英</t>
  </si>
  <si>
    <t>临沭县运祥民间资本管理有限公司</t>
  </si>
  <si>
    <t>抵押物评估价值不足部分调整为普通债权</t>
  </si>
  <si>
    <t>北京华班建筑劳务有限公司</t>
  </si>
  <si>
    <t>刘文记</t>
  </si>
  <si>
    <t>王绪磊</t>
  </si>
  <si>
    <t>张敏</t>
  </si>
  <si>
    <t>临沂市达丰建筑设备租赁有限公司</t>
  </si>
  <si>
    <t>高兴台</t>
  </si>
  <si>
    <t>鲁艳军</t>
  </si>
  <si>
    <t>王学中</t>
  </si>
  <si>
    <t>黄道武</t>
  </si>
  <si>
    <t>刘于杨</t>
  </si>
  <si>
    <t>金加明</t>
  </si>
  <si>
    <t>刘振兰</t>
  </si>
  <si>
    <t>许耀国</t>
  </si>
  <si>
    <t>鲁亮</t>
  </si>
  <si>
    <t>山东京投集团有限公司</t>
  </si>
  <si>
    <t>山东兴航达建设工程有限公司</t>
  </si>
  <si>
    <t>临沂津鲁五交化有限公司</t>
  </si>
  <si>
    <t>杨珂</t>
  </si>
  <si>
    <t>河东区光富建筑机械租赁站</t>
  </si>
  <si>
    <t>城发鲁信（天津）商业保理有限公司</t>
  </si>
  <si>
    <t>陈龙</t>
  </si>
  <si>
    <t>方德华</t>
  </si>
  <si>
    <t>湖南省祥云置业发展有限公司</t>
  </si>
  <si>
    <t>临商银行股份有限公司郯城支行</t>
  </si>
  <si>
    <t>34</t>
  </si>
  <si>
    <t>张可欣</t>
  </si>
  <si>
    <t>王乾凡</t>
  </si>
  <si>
    <t>黄元均</t>
  </si>
  <si>
    <t>张财茂</t>
  </si>
  <si>
    <t>唐小兵</t>
  </si>
  <si>
    <t>聂世彦</t>
  </si>
  <si>
    <t>刘译霞</t>
  </si>
  <si>
    <t>临沂市大成物业管理有限公司第一分公司</t>
  </si>
  <si>
    <t>王彦彦</t>
  </si>
  <si>
    <t>临沂城市发展集团有限公司</t>
  </si>
  <si>
    <t>赵顺利</t>
  </si>
  <si>
    <t>山东地矿开元工程科技有限公司</t>
  </si>
  <si>
    <t>临沂三思广告有限公司</t>
  </si>
  <si>
    <t>山东丰泉建筑劳务分包有限公司</t>
  </si>
  <si>
    <t>山东省建设建工集团工程设计有限公司
临沂分公司</t>
  </si>
  <si>
    <t>济南星辰置业有限公司</t>
  </si>
  <si>
    <t>山东华丰企业集团有限公司</t>
  </si>
  <si>
    <t>朱崇晓</t>
  </si>
  <si>
    <t>赵新阳</t>
  </si>
  <si>
    <t>庄许要</t>
  </si>
  <si>
    <t>孙宗兰</t>
  </si>
  <si>
    <t>李静静</t>
  </si>
  <si>
    <t>李永</t>
  </si>
  <si>
    <t>纪玲</t>
  </si>
  <si>
    <t>张爱民</t>
  </si>
  <si>
    <t>徐秋明</t>
  </si>
  <si>
    <t>贾方柱</t>
  </si>
  <si>
    <t>临沂鲁德贸易有限公司</t>
  </si>
  <si>
    <t>山东正元建设工程有限责任公司</t>
  </si>
  <si>
    <t>王自涛</t>
  </si>
  <si>
    <t>张志国</t>
  </si>
  <si>
    <t>郯城正翔置业有限公司</t>
  </si>
  <si>
    <t>国家税务总局临沂市兰山区税务局</t>
  </si>
  <si>
    <t>税款</t>
  </si>
  <si>
    <t>71</t>
  </si>
  <si>
    <t>赵淑平</t>
  </si>
  <si>
    <t>赵伟</t>
  </si>
  <si>
    <t>山东宇恒混凝土有限公司</t>
  </si>
  <si>
    <t>薛新运</t>
  </si>
  <si>
    <t>张霞</t>
  </si>
  <si>
    <t>临沂俊东商贸有限公司</t>
  </si>
  <si>
    <t>山东沛达五金建材有限公司</t>
  </si>
  <si>
    <t>沙建文</t>
  </si>
  <si>
    <t>山东华丞装饰工程有限公司</t>
  </si>
  <si>
    <t>潘丽萍</t>
  </si>
  <si>
    <t>裴波苓</t>
  </si>
  <si>
    <t>王兰刚</t>
  </si>
  <si>
    <t>临沂高新技术产业开发区凯博建筑设备租赁站</t>
  </si>
  <si>
    <t>诸葛福安</t>
  </si>
  <si>
    <t>诸葛祥欣</t>
  </si>
  <si>
    <t>刘超</t>
  </si>
  <si>
    <t>孙洪菊</t>
  </si>
  <si>
    <t>袁堂剑</t>
  </si>
  <si>
    <t>高秀合</t>
  </si>
  <si>
    <t>临沂优印图文广告有限公司</t>
  </si>
  <si>
    <t>受理重整后新增申报债权</t>
  </si>
  <si>
    <t>山东跃特管业有限公司</t>
  </si>
  <si>
    <t>瞿世政</t>
  </si>
  <si>
    <t>受理重整后新增申报债权.债权人电话停机，无法核实，未予确认。</t>
  </si>
  <si>
    <t>刘建平</t>
  </si>
  <si>
    <t>山东临沂兰山农村商业银行股份有限公司银雀山支行</t>
  </si>
  <si>
    <t>担保</t>
  </si>
  <si>
    <t>临沂市兰山区永邦物业服务有限公司</t>
  </si>
  <si>
    <t>青岛景泰人和科技有限公司</t>
  </si>
  <si>
    <t>山东天健信达工程咨询有限公司</t>
  </si>
  <si>
    <t>南京水晶视界文化科技有限公司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</si>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</sst>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sz val="9"/>
      <color rgb="FF000000"/>
      <name val="宋体"/>
      <charset val="134"/>
    </font>
    <font>
      <sz val="10.5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2"/>
      <color rgb="FF3F3F3F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3F3F3F"/>
      </right>
      <top/>
      <bottom/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rgb="FF3F3F3F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" fontId="1" fillId="0" borderId="0" xfId="0" applyNumberFormat="1" applyFont="1" applyFill="1" applyAlignment="1">
      <alignment horizontal="center" vertical="center" wrapText="1"/>
    </xf>
    <xf numFmtId="0" fontId="2" fillId="0" borderId="1" xfId="17" applyNumberFormat="1" applyFont="1" applyFill="1" applyBorder="1" applyAlignment="1" applyProtection="1">
      <alignment horizontal="center" vertical="center" wrapText="1"/>
    </xf>
    <xf numFmtId="0" fontId="2" fillId="0" borderId="2" xfId="17" applyNumberFormat="1" applyFont="1" applyFill="1" applyBorder="1" applyAlignment="1" applyProtection="1">
      <alignment horizontal="left" vertical="center" wrapText="1"/>
    </xf>
    <xf numFmtId="0" fontId="2" fillId="0" borderId="2" xfId="17" applyNumberFormat="1" applyFont="1" applyFill="1" applyBorder="1" applyAlignment="1" applyProtection="1">
      <alignment horizontal="center" vertical="center" wrapText="1"/>
    </xf>
    <xf numFmtId="0" fontId="3" fillId="0" borderId="3" xfId="17" applyNumberFormat="1" applyFont="1" applyFill="1" applyBorder="1" applyAlignment="1" applyProtection="1">
      <alignment horizontal="center" vertical="center" wrapText="1"/>
    </xf>
    <xf numFmtId="0" fontId="3" fillId="0" borderId="3" xfId="17" applyNumberFormat="1" applyFont="1" applyFill="1" applyBorder="1" applyAlignment="1" applyProtection="1">
      <alignment horizontal="left" vertical="center" wrapText="1"/>
    </xf>
    <xf numFmtId="49" fontId="1" fillId="0" borderId="3" xfId="17" applyNumberFormat="1" applyFont="1" applyFill="1" applyBorder="1" applyAlignment="1">
      <alignment horizontal="center" vertical="center"/>
    </xf>
    <xf numFmtId="0" fontId="1" fillId="0" borderId="3" xfId="17" applyNumberFormat="1" applyFont="1" applyFill="1" applyBorder="1" applyAlignment="1">
      <alignment horizontal="left" vertical="center" wrapText="1"/>
    </xf>
    <xf numFmtId="4" fontId="1" fillId="0" borderId="3" xfId="17" applyNumberFormat="1" applyFont="1" applyFill="1" applyBorder="1" applyAlignment="1">
      <alignment horizontal="right" vertical="center"/>
    </xf>
    <xf numFmtId="0" fontId="1" fillId="0" borderId="3" xfId="17" applyNumberFormat="1" applyFont="1" applyFill="1" applyBorder="1" applyAlignment="1">
      <alignment horizontal="center" vertical="center"/>
    </xf>
    <xf numFmtId="49" fontId="1" fillId="0" borderId="4" xfId="17" applyNumberFormat="1" applyFont="1" applyFill="1" applyBorder="1" applyAlignment="1">
      <alignment horizontal="center" vertical="center"/>
    </xf>
    <xf numFmtId="0" fontId="1" fillId="0" borderId="4" xfId="17" applyNumberFormat="1" applyFont="1" applyFill="1" applyBorder="1" applyAlignment="1">
      <alignment horizontal="center" vertical="center" wrapText="1"/>
    </xf>
    <xf numFmtId="4" fontId="1" fillId="0" borderId="4" xfId="17" applyNumberFormat="1" applyFont="1" applyFill="1" applyBorder="1" applyAlignment="1">
      <alignment horizontal="center" vertical="center"/>
    </xf>
    <xf numFmtId="49" fontId="1" fillId="0" borderId="5" xfId="17" applyNumberFormat="1" applyFont="1" applyFill="1" applyBorder="1" applyAlignment="1">
      <alignment horizontal="center" vertical="center"/>
    </xf>
    <xf numFmtId="0" fontId="1" fillId="0" borderId="5" xfId="17" applyNumberFormat="1" applyFont="1" applyFill="1" applyBorder="1" applyAlignment="1">
      <alignment horizontal="left" vertical="center" wrapText="1"/>
    </xf>
    <xf numFmtId="4" fontId="1" fillId="0" borderId="5" xfId="17" applyNumberFormat="1" applyFont="1" applyFill="1" applyBorder="1" applyAlignment="1">
      <alignment horizontal="right" vertical="center"/>
    </xf>
    <xf numFmtId="4" fontId="1" fillId="0" borderId="3" xfId="17" applyNumberFormat="1" applyFont="1" applyFill="1" applyBorder="1" applyAlignment="1">
      <alignment vertical="center"/>
    </xf>
    <xf numFmtId="4" fontId="1" fillId="0" borderId="5" xfId="17" applyNumberFormat="1" applyFont="1" applyFill="1" applyBorder="1" applyAlignment="1">
      <alignment horizontal="center" vertical="center"/>
    </xf>
    <xf numFmtId="4" fontId="1" fillId="0" borderId="3" xfId="17" applyNumberFormat="1" applyFont="1" applyFill="1" applyBorder="1" applyAlignment="1">
      <alignment horizontal="center" vertical="center"/>
    </xf>
    <xf numFmtId="0" fontId="1" fillId="0" borderId="3" xfId="17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17" applyNumberFormat="1" applyFont="1" applyFill="1" applyBorder="1" applyAlignment="1">
      <alignment horizontal="center" vertical="center" wrapText="1"/>
    </xf>
    <xf numFmtId="0" fontId="1" fillId="0" borderId="4" xfId="17" applyNumberFormat="1" applyFont="1" applyFill="1" applyBorder="1" applyAlignment="1">
      <alignment horizontal="justify" vertical="center" wrapText="1"/>
    </xf>
    <xf numFmtId="0" fontId="1" fillId="0" borderId="5" xfId="17" applyNumberFormat="1" applyFont="1" applyFill="1" applyBorder="1" applyAlignment="1">
      <alignment horizontal="justify" vertical="center" wrapText="1"/>
    </xf>
    <xf numFmtId="4" fontId="4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>
      <alignment vertical="center"/>
    </xf>
    <xf numFmtId="4" fontId="1" fillId="2" borderId="0" xfId="0" applyNumberFormat="1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输出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5"/>
  <sheetViews>
    <sheetView tabSelected="1" zoomScale="85" zoomScaleNormal="85" workbookViewId="0">
      <pane xSplit="2" ySplit="3" topLeftCell="G100" activePane="bottomRight" state="frozen"/>
      <selection/>
      <selection pane="topRight"/>
      <selection pane="bottomLeft"/>
      <selection pane="bottomRight" activeCell="H95" sqref="H95"/>
    </sheetView>
  </sheetViews>
  <sheetFormatPr defaultColWidth="11" defaultRowHeight="37.9" customHeight="1"/>
  <cols>
    <col min="1" max="1" width="8.37692307692308" style="2" customWidth="1"/>
    <col min="2" max="2" width="19.8769230769231" style="3" customWidth="1"/>
    <col min="3" max="3" width="17.7538461538462" style="4" customWidth="1"/>
    <col min="4" max="4" width="16.2538461538462" style="4" customWidth="1"/>
    <col min="5" max="5" width="11.3769230769231" style="4" customWidth="1"/>
    <col min="6" max="6" width="18.2538461538462" style="4" customWidth="1"/>
    <col min="7" max="7" width="9.37692307692308" style="2" customWidth="1"/>
    <col min="8" max="8" width="16.1230769230769" style="4" customWidth="1"/>
    <col min="9" max="9" width="16.8769230769231" style="4" customWidth="1"/>
    <col min="10" max="10" width="14.6230769230769" style="4" customWidth="1"/>
    <col min="11" max="11" width="17.7538461538462" style="4" customWidth="1"/>
    <col min="12" max="12" width="22.7923076923077" style="2" customWidth="1"/>
    <col min="13" max="13" width="11" style="2"/>
    <col min="14" max="14" width="16.8769230769231" style="2" customWidth="1"/>
    <col min="15" max="23" width="11" style="2"/>
    <col min="24" max="16374" width="27.8769230769231" style="2"/>
    <col min="16375" max="16384" width="11" style="2"/>
  </cols>
  <sheetData>
    <row r="1" ht="48" customHeight="1" spans="1:12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</row>
    <row r="2" customHeight="1" spans="1:12">
      <c r="A2" s="8" t="s">
        <v>1</v>
      </c>
      <c r="B2" s="9" t="s">
        <v>2</v>
      </c>
      <c r="C2" s="8" t="s">
        <v>3</v>
      </c>
      <c r="D2" s="8"/>
      <c r="E2" s="8"/>
      <c r="F2" s="8"/>
      <c r="G2" s="8" t="s">
        <v>4</v>
      </c>
      <c r="H2" s="8" t="s">
        <v>5</v>
      </c>
      <c r="I2" s="8"/>
      <c r="J2" s="8"/>
      <c r="K2" s="8"/>
      <c r="L2" s="8" t="s">
        <v>6</v>
      </c>
    </row>
    <row r="3" customHeight="1" spans="1:12">
      <c r="A3" s="8"/>
      <c r="B3" s="9"/>
      <c r="C3" s="8" t="s">
        <v>7</v>
      </c>
      <c r="D3" s="8" t="s">
        <v>8</v>
      </c>
      <c r="E3" s="8" t="s">
        <v>9</v>
      </c>
      <c r="F3" s="8" t="s">
        <v>10</v>
      </c>
      <c r="G3" s="8"/>
      <c r="H3" s="8" t="s">
        <v>11</v>
      </c>
      <c r="I3" s="8" t="s">
        <v>8</v>
      </c>
      <c r="J3" s="8" t="s">
        <v>9</v>
      </c>
      <c r="K3" s="8" t="s">
        <v>12</v>
      </c>
      <c r="L3" s="8"/>
    </row>
    <row r="4" customHeight="1" spans="1:12">
      <c r="A4" s="10" t="s">
        <v>13</v>
      </c>
      <c r="B4" s="11" t="s">
        <v>14</v>
      </c>
      <c r="C4" s="12">
        <v>267567.41</v>
      </c>
      <c r="D4" s="12">
        <v>27771.3</v>
      </c>
      <c r="E4" s="12">
        <v>4640</v>
      </c>
      <c r="F4" s="12">
        <f t="shared" ref="F4:F11" si="0">C4+D4+E4</f>
        <v>299978.71</v>
      </c>
      <c r="G4" s="13" t="s">
        <v>15</v>
      </c>
      <c r="H4" s="12">
        <v>267567.41</v>
      </c>
      <c r="I4" s="12">
        <v>26576.04</v>
      </c>
      <c r="J4" s="12">
        <v>4640</v>
      </c>
      <c r="K4" s="12">
        <f t="shared" ref="K4:K12" si="1">H4+I4+J4</f>
        <v>298783.45</v>
      </c>
      <c r="L4" s="25"/>
    </row>
    <row r="5" s="1" customFormat="1" customHeight="1" spans="1:12">
      <c r="A5" s="10">
        <v>2</v>
      </c>
      <c r="B5" s="11" t="s">
        <v>16</v>
      </c>
      <c r="C5" s="12">
        <v>20000000</v>
      </c>
      <c r="D5" s="12">
        <v>4574000</v>
      </c>
      <c r="E5" s="12">
        <v>0</v>
      </c>
      <c r="F5" s="12">
        <f t="shared" si="0"/>
        <v>24574000</v>
      </c>
      <c r="G5" s="13" t="s">
        <v>17</v>
      </c>
      <c r="H5" s="12">
        <v>19225970.14</v>
      </c>
      <c r="I5" s="12">
        <v>4548319.41</v>
      </c>
      <c r="J5" s="12">
        <v>0</v>
      </c>
      <c r="K5" s="12">
        <f t="shared" si="1"/>
        <v>23774289.55</v>
      </c>
      <c r="L5" s="25"/>
    </row>
    <row r="6" s="1" customFormat="1" customHeight="1" spans="1:12">
      <c r="A6" s="10">
        <v>3</v>
      </c>
      <c r="B6" s="11" t="s">
        <v>18</v>
      </c>
      <c r="C6" s="12">
        <v>301050</v>
      </c>
      <c r="D6" s="12">
        <v>0</v>
      </c>
      <c r="E6" s="12">
        <v>0</v>
      </c>
      <c r="F6" s="12">
        <f t="shared" si="0"/>
        <v>301050</v>
      </c>
      <c r="G6" s="13" t="s">
        <v>19</v>
      </c>
      <c r="H6" s="12">
        <v>301050</v>
      </c>
      <c r="I6" s="12">
        <v>0</v>
      </c>
      <c r="J6" s="12">
        <v>0</v>
      </c>
      <c r="K6" s="12">
        <f t="shared" si="1"/>
        <v>301050</v>
      </c>
      <c r="L6" s="25"/>
    </row>
    <row r="7" customHeight="1" spans="1:12">
      <c r="A7" s="10">
        <v>4</v>
      </c>
      <c r="B7" s="11" t="s">
        <v>20</v>
      </c>
      <c r="C7" s="12">
        <v>2020000</v>
      </c>
      <c r="D7" s="12">
        <v>0</v>
      </c>
      <c r="E7" s="12">
        <v>0</v>
      </c>
      <c r="F7" s="12">
        <f t="shared" si="0"/>
        <v>2020000</v>
      </c>
      <c r="G7" s="13" t="s">
        <v>15</v>
      </c>
      <c r="H7" s="12">
        <v>2020000</v>
      </c>
      <c r="I7" s="12">
        <v>0</v>
      </c>
      <c r="J7" s="12">
        <v>0</v>
      </c>
      <c r="K7" s="12">
        <f t="shared" si="1"/>
        <v>2020000</v>
      </c>
      <c r="L7" s="25"/>
    </row>
    <row r="8" customHeight="1" spans="1:12">
      <c r="A8" s="10">
        <v>5</v>
      </c>
      <c r="B8" s="11" t="s">
        <v>21</v>
      </c>
      <c r="C8" s="12">
        <v>4000000</v>
      </c>
      <c r="D8" s="12">
        <v>3780000</v>
      </c>
      <c r="E8" s="12">
        <v>0</v>
      </c>
      <c r="F8" s="12">
        <f t="shared" si="0"/>
        <v>7780000</v>
      </c>
      <c r="G8" s="13" t="s">
        <v>15</v>
      </c>
      <c r="H8" s="12">
        <v>2300000</v>
      </c>
      <c r="I8" s="12">
        <v>2798208.22</v>
      </c>
      <c r="J8" s="12">
        <v>0</v>
      </c>
      <c r="K8" s="12">
        <f t="shared" si="1"/>
        <v>5098208.22</v>
      </c>
      <c r="L8" s="25"/>
    </row>
    <row r="9" s="1" customFormat="1" customHeight="1" spans="1:12">
      <c r="A9" s="10">
        <v>6</v>
      </c>
      <c r="B9" s="11" t="s">
        <v>22</v>
      </c>
      <c r="C9" s="12">
        <v>93220</v>
      </c>
      <c r="D9" s="12">
        <v>0</v>
      </c>
      <c r="E9" s="12">
        <v>0</v>
      </c>
      <c r="F9" s="12">
        <f t="shared" si="0"/>
        <v>93220</v>
      </c>
      <c r="G9" s="13" t="s">
        <v>19</v>
      </c>
      <c r="H9" s="12">
        <v>93220</v>
      </c>
      <c r="I9" s="12">
        <v>0</v>
      </c>
      <c r="J9" s="12">
        <v>0</v>
      </c>
      <c r="K9" s="12">
        <f t="shared" si="1"/>
        <v>93220</v>
      </c>
      <c r="L9" s="25"/>
    </row>
    <row r="10" customHeight="1" spans="1:12">
      <c r="A10" s="10">
        <v>7</v>
      </c>
      <c r="B10" s="11" t="s">
        <v>23</v>
      </c>
      <c r="C10" s="12">
        <v>15690236</v>
      </c>
      <c r="D10" s="12">
        <v>1925656</v>
      </c>
      <c r="E10" s="12">
        <v>0</v>
      </c>
      <c r="F10" s="12">
        <f t="shared" si="0"/>
        <v>17615892</v>
      </c>
      <c r="G10" s="13" t="s">
        <v>15</v>
      </c>
      <c r="H10" s="12">
        <v>5000000</v>
      </c>
      <c r="I10" s="12">
        <f>1836712.33-220000</f>
        <v>1616712.33</v>
      </c>
      <c r="J10" s="12">
        <v>0</v>
      </c>
      <c r="K10" s="12">
        <f t="shared" si="1"/>
        <v>6616712.33</v>
      </c>
      <c r="L10" s="25"/>
    </row>
    <row r="11" customHeight="1" spans="1:12">
      <c r="A11" s="14">
        <v>8</v>
      </c>
      <c r="B11" s="15" t="s">
        <v>24</v>
      </c>
      <c r="C11" s="16">
        <v>10000000</v>
      </c>
      <c r="D11" s="16">
        <v>8317288</v>
      </c>
      <c r="E11" s="16">
        <v>0</v>
      </c>
      <c r="F11" s="16">
        <f t="shared" si="0"/>
        <v>18317288</v>
      </c>
      <c r="G11" s="13" t="s">
        <v>15</v>
      </c>
      <c r="H11" s="12">
        <v>0</v>
      </c>
      <c r="I11" s="12">
        <f>3128782.73</f>
        <v>3128782.73</v>
      </c>
      <c r="J11" s="12">
        <v>0</v>
      </c>
      <c r="K11" s="12">
        <f t="shared" si="1"/>
        <v>3128782.73</v>
      </c>
      <c r="L11" s="26" t="s">
        <v>25</v>
      </c>
    </row>
    <row r="12" s="1" customFormat="1" customHeight="1" spans="1:12">
      <c r="A12" s="17"/>
      <c r="B12" s="18"/>
      <c r="C12" s="19"/>
      <c r="D12" s="19"/>
      <c r="E12" s="19"/>
      <c r="F12" s="19"/>
      <c r="G12" s="13" t="s">
        <v>17</v>
      </c>
      <c r="H12" s="12">
        <v>5587500</v>
      </c>
      <c r="I12" s="12">
        <f>7687500*(32+1/3)*0.02-I11</f>
        <v>1842467.27</v>
      </c>
      <c r="J12" s="12">
        <v>70613</v>
      </c>
      <c r="K12" s="12">
        <f t="shared" si="1"/>
        <v>7500580.27</v>
      </c>
      <c r="L12" s="27"/>
    </row>
    <row r="13" customHeight="1" spans="1:12">
      <c r="A13" s="10">
        <v>9</v>
      </c>
      <c r="B13" s="11" t="s">
        <v>26</v>
      </c>
      <c r="C13" s="12">
        <v>35000000</v>
      </c>
      <c r="D13" s="12">
        <v>62815000</v>
      </c>
      <c r="E13" s="12">
        <v>0</v>
      </c>
      <c r="F13" s="12">
        <f t="shared" ref="F13:F29" si="2">C13+D13+E13</f>
        <v>97815000</v>
      </c>
      <c r="G13" s="13" t="s">
        <v>15</v>
      </c>
      <c r="H13" s="12">
        <v>35000000</v>
      </c>
      <c r="I13" s="12">
        <v>28533945.21</v>
      </c>
      <c r="J13" s="12">
        <v>0</v>
      </c>
      <c r="K13" s="12">
        <f t="shared" ref="K13:K20" si="3">H13+I13+J13</f>
        <v>63533945.21</v>
      </c>
      <c r="L13" s="25"/>
    </row>
    <row r="14" customHeight="1" spans="1:12">
      <c r="A14" s="10">
        <v>10</v>
      </c>
      <c r="B14" s="11" t="s">
        <v>27</v>
      </c>
      <c r="C14" s="12">
        <v>10000000</v>
      </c>
      <c r="D14" s="12">
        <v>18660000</v>
      </c>
      <c r="E14" s="12">
        <v>0</v>
      </c>
      <c r="F14" s="12">
        <f t="shared" si="2"/>
        <v>28660000</v>
      </c>
      <c r="G14" s="13" t="s">
        <v>15</v>
      </c>
      <c r="H14" s="12">
        <v>10000000</v>
      </c>
      <c r="I14" s="12">
        <v>8598054.79</v>
      </c>
      <c r="J14" s="12">
        <v>0</v>
      </c>
      <c r="K14" s="12">
        <f t="shared" si="3"/>
        <v>18598054.79</v>
      </c>
      <c r="L14" s="25"/>
    </row>
    <row r="15" s="1" customFormat="1" customHeight="1" spans="1:12">
      <c r="A15" s="10">
        <v>11</v>
      </c>
      <c r="B15" s="11" t="s">
        <v>28</v>
      </c>
      <c r="C15" s="12">
        <v>200000</v>
      </c>
      <c r="D15" s="12">
        <v>27200</v>
      </c>
      <c r="E15" s="12">
        <v>0</v>
      </c>
      <c r="F15" s="12">
        <f t="shared" si="2"/>
        <v>227200</v>
      </c>
      <c r="G15" s="13" t="s">
        <v>17</v>
      </c>
      <c r="H15" s="12">
        <v>200000</v>
      </c>
      <c r="I15" s="12">
        <v>26431.78</v>
      </c>
      <c r="J15" s="12">
        <v>0</v>
      </c>
      <c r="K15" s="12">
        <f t="shared" si="3"/>
        <v>226431.78</v>
      </c>
      <c r="L15" s="25"/>
    </row>
    <row r="16" s="1" customFormat="1" customHeight="1" spans="1:12">
      <c r="A16" s="10">
        <v>12</v>
      </c>
      <c r="B16" s="11" t="s">
        <v>29</v>
      </c>
      <c r="C16" s="12">
        <v>77460</v>
      </c>
      <c r="D16" s="12">
        <v>0</v>
      </c>
      <c r="E16" s="12">
        <v>0</v>
      </c>
      <c r="F16" s="12">
        <f t="shared" si="2"/>
        <v>77460</v>
      </c>
      <c r="G16" s="13" t="s">
        <v>15</v>
      </c>
      <c r="H16" s="12">
        <v>0</v>
      </c>
      <c r="I16" s="12">
        <v>0</v>
      </c>
      <c r="J16" s="12">
        <v>0</v>
      </c>
      <c r="K16" s="12">
        <f t="shared" si="3"/>
        <v>0</v>
      </c>
      <c r="L16" s="25"/>
    </row>
    <row r="17" s="1" customFormat="1" customHeight="1" spans="1:12">
      <c r="A17" s="10">
        <v>13</v>
      </c>
      <c r="B17" s="11" t="s">
        <v>30</v>
      </c>
      <c r="C17" s="12">
        <v>149940</v>
      </c>
      <c r="D17" s="12">
        <v>0</v>
      </c>
      <c r="E17" s="12">
        <v>0</v>
      </c>
      <c r="F17" s="12">
        <f t="shared" si="2"/>
        <v>149940</v>
      </c>
      <c r="G17" s="13" t="s">
        <v>15</v>
      </c>
      <c r="H17" s="12">
        <v>0</v>
      </c>
      <c r="I17" s="12">
        <v>0</v>
      </c>
      <c r="J17" s="12">
        <v>0</v>
      </c>
      <c r="K17" s="12">
        <f t="shared" si="3"/>
        <v>0</v>
      </c>
      <c r="L17" s="25"/>
    </row>
    <row r="18" s="1" customFormat="1" customHeight="1" spans="1:12">
      <c r="A18" s="10">
        <v>14</v>
      </c>
      <c r="B18" s="11" t="s">
        <v>31</v>
      </c>
      <c r="C18" s="12">
        <f>503520+365000</f>
        <v>868520</v>
      </c>
      <c r="D18" s="12">
        <v>0</v>
      </c>
      <c r="E18" s="12">
        <v>0</v>
      </c>
      <c r="F18" s="12">
        <f t="shared" si="2"/>
        <v>868520</v>
      </c>
      <c r="G18" s="13" t="s">
        <v>19</v>
      </c>
      <c r="H18" s="12">
        <f>503520+365000</f>
        <v>868520</v>
      </c>
      <c r="I18" s="12">
        <v>0</v>
      </c>
      <c r="J18" s="12">
        <v>0</v>
      </c>
      <c r="K18" s="12">
        <f t="shared" si="3"/>
        <v>868520</v>
      </c>
      <c r="L18" s="25"/>
    </row>
    <row r="19" s="1" customFormat="1" customHeight="1" spans="1:12">
      <c r="A19" s="10">
        <v>15</v>
      </c>
      <c r="B19" s="11" t="s">
        <v>32</v>
      </c>
      <c r="C19" s="12">
        <v>479330</v>
      </c>
      <c r="D19" s="12">
        <v>0</v>
      </c>
      <c r="E19" s="12">
        <v>0</v>
      </c>
      <c r="F19" s="12">
        <f t="shared" si="2"/>
        <v>479330</v>
      </c>
      <c r="G19" s="13" t="s">
        <v>19</v>
      </c>
      <c r="H19" s="12">
        <v>479330</v>
      </c>
      <c r="I19" s="12">
        <v>0</v>
      </c>
      <c r="J19" s="12">
        <v>0</v>
      </c>
      <c r="K19" s="12">
        <f t="shared" si="3"/>
        <v>479330</v>
      </c>
      <c r="L19" s="25"/>
    </row>
    <row r="20" customHeight="1" spans="1:12">
      <c r="A20" s="10">
        <v>16</v>
      </c>
      <c r="B20" s="11" t="s">
        <v>33</v>
      </c>
      <c r="C20" s="12">
        <v>2661435</v>
      </c>
      <c r="D20" s="20">
        <v>609078.8</v>
      </c>
      <c r="E20" s="20">
        <v>0</v>
      </c>
      <c r="F20" s="20">
        <f t="shared" si="2"/>
        <v>3270513.8</v>
      </c>
      <c r="G20" s="13" t="s">
        <v>15</v>
      </c>
      <c r="H20" s="12">
        <v>2661435</v>
      </c>
      <c r="I20" s="12">
        <v>609078.8</v>
      </c>
      <c r="J20" s="12">
        <v>0</v>
      </c>
      <c r="K20" s="12">
        <f t="shared" si="3"/>
        <v>3270513.8</v>
      </c>
      <c r="L20" s="25"/>
    </row>
    <row r="21" customHeight="1" spans="1:12">
      <c r="A21" s="10">
        <v>17</v>
      </c>
      <c r="B21" s="11" t="s">
        <v>34</v>
      </c>
      <c r="C21" s="12">
        <v>23900000</v>
      </c>
      <c r="D21" s="12">
        <f>28810815-E21</f>
        <v>28564875</v>
      </c>
      <c r="E21" s="12">
        <v>245940</v>
      </c>
      <c r="F21" s="12">
        <f t="shared" si="2"/>
        <v>52710815</v>
      </c>
      <c r="G21" s="13" t="s">
        <v>15</v>
      </c>
      <c r="H21" s="12">
        <v>23900000</v>
      </c>
      <c r="I21" s="12">
        <f>19526894+7814972.6</f>
        <v>27341866.6</v>
      </c>
      <c r="J21" s="12">
        <v>245940</v>
      </c>
      <c r="K21" s="12">
        <f t="shared" ref="K21:K36" si="4">H21+I21+J21</f>
        <v>51487806.6</v>
      </c>
      <c r="L21" s="25"/>
    </row>
    <row r="22" s="1" customFormat="1" customHeight="1" spans="1:12">
      <c r="A22" s="10">
        <v>18</v>
      </c>
      <c r="B22" s="11" t="s">
        <v>35</v>
      </c>
      <c r="C22" s="12">
        <v>202250</v>
      </c>
      <c r="D22" s="12">
        <v>0</v>
      </c>
      <c r="E22" s="20">
        <v>0</v>
      </c>
      <c r="F22" s="12">
        <f t="shared" si="2"/>
        <v>202250</v>
      </c>
      <c r="G22" s="13" t="s">
        <v>15</v>
      </c>
      <c r="H22" s="12">
        <v>0</v>
      </c>
      <c r="I22" s="12">
        <v>0</v>
      </c>
      <c r="J22" s="12">
        <v>0</v>
      </c>
      <c r="K22" s="12">
        <f t="shared" si="4"/>
        <v>0</v>
      </c>
      <c r="L22" s="25"/>
    </row>
    <row r="23" s="1" customFormat="1" customHeight="1" spans="1:12">
      <c r="A23" s="10">
        <v>20</v>
      </c>
      <c r="B23" s="11" t="s">
        <v>36</v>
      </c>
      <c r="C23" s="12">
        <v>16109428.32</v>
      </c>
      <c r="D23" s="12">
        <v>910933</v>
      </c>
      <c r="E23" s="20">
        <v>0</v>
      </c>
      <c r="F23" s="12">
        <f t="shared" si="2"/>
        <v>17020361.32</v>
      </c>
      <c r="G23" s="13" t="s">
        <v>15</v>
      </c>
      <c r="H23" s="12">
        <v>0</v>
      </c>
      <c r="I23" s="12">
        <v>0</v>
      </c>
      <c r="J23" s="12">
        <v>0</v>
      </c>
      <c r="K23" s="12">
        <f t="shared" si="4"/>
        <v>0</v>
      </c>
      <c r="L23" s="25"/>
    </row>
    <row r="24" customHeight="1" spans="1:12">
      <c r="A24" s="10">
        <v>21</v>
      </c>
      <c r="B24" s="11" t="s">
        <v>37</v>
      </c>
      <c r="C24" s="12">
        <v>6000000</v>
      </c>
      <c r="D24" s="12">
        <v>4658800</v>
      </c>
      <c r="E24" s="20">
        <v>0</v>
      </c>
      <c r="F24" s="12">
        <f t="shared" si="2"/>
        <v>10658800</v>
      </c>
      <c r="G24" s="13" t="s">
        <v>15</v>
      </c>
      <c r="H24" s="12">
        <v>3691722.8</v>
      </c>
      <c r="I24" s="12">
        <v>902641.39</v>
      </c>
      <c r="J24" s="12">
        <v>0</v>
      </c>
      <c r="K24" s="12">
        <f t="shared" si="4"/>
        <v>4594364.19</v>
      </c>
      <c r="L24" s="25"/>
    </row>
    <row r="25" s="1" customFormat="1" customHeight="1" spans="1:12">
      <c r="A25" s="10">
        <v>22</v>
      </c>
      <c r="B25" s="11" t="s">
        <v>38</v>
      </c>
      <c r="C25" s="12">
        <v>107212</v>
      </c>
      <c r="D25" s="12">
        <v>0</v>
      </c>
      <c r="E25" s="20">
        <v>0</v>
      </c>
      <c r="F25" s="12">
        <f t="shared" si="2"/>
        <v>107212</v>
      </c>
      <c r="G25" s="13" t="s">
        <v>19</v>
      </c>
      <c r="H25" s="12">
        <v>107212</v>
      </c>
      <c r="I25" s="12">
        <v>0</v>
      </c>
      <c r="J25" s="12">
        <v>0</v>
      </c>
      <c r="K25" s="12">
        <f t="shared" si="4"/>
        <v>107212</v>
      </c>
      <c r="L25" s="25"/>
    </row>
    <row r="26" s="1" customFormat="1" customHeight="1" spans="1:12">
      <c r="A26" s="10">
        <v>23</v>
      </c>
      <c r="B26" s="11" t="s">
        <v>39</v>
      </c>
      <c r="C26" s="12">
        <v>990000</v>
      </c>
      <c r="D26" s="12">
        <v>36494</v>
      </c>
      <c r="E26" s="20">
        <v>0</v>
      </c>
      <c r="F26" s="12">
        <f t="shared" si="2"/>
        <v>1026494</v>
      </c>
      <c r="G26" s="13" t="s">
        <v>19</v>
      </c>
      <c r="H26" s="12">
        <v>990000</v>
      </c>
      <c r="I26" s="12">
        <v>0</v>
      </c>
      <c r="J26" s="12">
        <v>0</v>
      </c>
      <c r="K26" s="12">
        <f t="shared" si="4"/>
        <v>990000</v>
      </c>
      <c r="L26" s="25"/>
    </row>
    <row r="27" customHeight="1" spans="1:12">
      <c r="A27" s="10">
        <v>24</v>
      </c>
      <c r="B27" s="11" t="s">
        <v>40</v>
      </c>
      <c r="C27" s="12">
        <v>18310219</v>
      </c>
      <c r="D27" s="12">
        <f>2766668+500000</f>
        <v>3266668</v>
      </c>
      <c r="E27" s="20">
        <v>0</v>
      </c>
      <c r="F27" s="12">
        <f t="shared" si="2"/>
        <v>21576887</v>
      </c>
      <c r="G27" s="13" t="s">
        <v>15</v>
      </c>
      <c r="H27" s="12">
        <v>18310219</v>
      </c>
      <c r="I27" s="12">
        <v>2766668</v>
      </c>
      <c r="J27" s="12">
        <v>0</v>
      </c>
      <c r="K27" s="12">
        <f t="shared" si="4"/>
        <v>21076887</v>
      </c>
      <c r="L27" s="25"/>
    </row>
    <row r="28" s="1" customFormat="1" customHeight="1" spans="1:14">
      <c r="A28" s="10">
        <v>25</v>
      </c>
      <c r="B28" s="11" t="s">
        <v>41</v>
      </c>
      <c r="C28" s="12">
        <v>124141875.48</v>
      </c>
      <c r="D28" s="12">
        <v>16590612.03</v>
      </c>
      <c r="E28" s="20">
        <v>0</v>
      </c>
      <c r="F28" s="12">
        <f t="shared" si="2"/>
        <v>140732487.51</v>
      </c>
      <c r="G28" s="13" t="s">
        <v>19</v>
      </c>
      <c r="H28" s="12">
        <f>50760963.74-726210.64+6250000</f>
        <v>56284753.1</v>
      </c>
      <c r="I28" s="12">
        <v>0</v>
      </c>
      <c r="J28" s="12">
        <v>0</v>
      </c>
      <c r="K28" s="12">
        <f t="shared" si="4"/>
        <v>56284753.1</v>
      </c>
      <c r="L28" s="25"/>
      <c r="M28" s="28"/>
      <c r="N28" s="29"/>
    </row>
    <row r="29" customHeight="1" spans="1:12">
      <c r="A29" s="14">
        <v>26</v>
      </c>
      <c r="B29" s="15" t="s">
        <v>42</v>
      </c>
      <c r="C29" s="16">
        <v>3851983.58</v>
      </c>
      <c r="D29" s="16">
        <v>447783</v>
      </c>
      <c r="E29" s="20">
        <v>0</v>
      </c>
      <c r="F29" s="16">
        <f t="shared" si="2"/>
        <v>4299766.58</v>
      </c>
      <c r="G29" s="13" t="s">
        <v>15</v>
      </c>
      <c r="H29" s="12">
        <v>3167370.44</v>
      </c>
      <c r="I29" s="12">
        <v>0</v>
      </c>
      <c r="J29" s="12">
        <v>0</v>
      </c>
      <c r="K29" s="12">
        <f t="shared" si="4"/>
        <v>3167370.44</v>
      </c>
      <c r="L29" s="25"/>
    </row>
    <row r="30" s="1" customFormat="1" customHeight="1" spans="1:12">
      <c r="A30" s="17"/>
      <c r="B30" s="18"/>
      <c r="C30" s="21"/>
      <c r="D30" s="21"/>
      <c r="E30" s="20">
        <v>0</v>
      </c>
      <c r="F30" s="21"/>
      <c r="G30" s="13" t="s">
        <v>19</v>
      </c>
      <c r="H30" s="12">
        <v>376296</v>
      </c>
      <c r="I30" s="12">
        <v>0</v>
      </c>
      <c r="J30" s="12">
        <v>0</v>
      </c>
      <c r="K30" s="12">
        <f t="shared" si="4"/>
        <v>376296</v>
      </c>
      <c r="L30" s="25"/>
    </row>
    <row r="31" customHeight="1" spans="1:12">
      <c r="A31" s="10">
        <v>27</v>
      </c>
      <c r="B31" s="11" t="s">
        <v>43</v>
      </c>
      <c r="C31" s="12">
        <v>16053979</v>
      </c>
      <c r="D31" s="12">
        <f>9639411.59+1310276.66</f>
        <v>10949688.25</v>
      </c>
      <c r="E31" s="12">
        <f>84753+169507+25000</f>
        <v>279260</v>
      </c>
      <c r="F31" s="12">
        <f>C31+D31+E31</f>
        <v>27282927.25</v>
      </c>
      <c r="G31" s="13" t="s">
        <v>15</v>
      </c>
      <c r="H31" s="12">
        <v>16053979</v>
      </c>
      <c r="I31" s="12">
        <v>9639411.59</v>
      </c>
      <c r="J31" s="12">
        <f>84753+169507+25000</f>
        <v>279260</v>
      </c>
      <c r="K31" s="12">
        <f t="shared" si="4"/>
        <v>25972650.59</v>
      </c>
      <c r="L31" s="25"/>
    </row>
    <row r="32" s="1" customFormat="1" customHeight="1" spans="1:12">
      <c r="A32" s="10">
        <v>28</v>
      </c>
      <c r="B32" s="11" t="s">
        <v>44</v>
      </c>
      <c r="C32" s="12">
        <v>76000</v>
      </c>
      <c r="D32" s="12">
        <v>0</v>
      </c>
      <c r="E32" s="20">
        <v>0</v>
      </c>
      <c r="F32" s="12">
        <f>C32+D32+E32</f>
        <v>76000</v>
      </c>
      <c r="G32" s="13" t="s">
        <v>19</v>
      </c>
      <c r="H32" s="12">
        <v>76000</v>
      </c>
      <c r="I32" s="12">
        <v>0</v>
      </c>
      <c r="J32" s="12">
        <v>0</v>
      </c>
      <c r="K32" s="12">
        <f t="shared" si="4"/>
        <v>76000</v>
      </c>
      <c r="L32" s="25"/>
    </row>
    <row r="33" s="1" customFormat="1" customHeight="1" spans="1:12">
      <c r="A33" s="10">
        <v>29</v>
      </c>
      <c r="B33" s="11" t="s">
        <v>45</v>
      </c>
      <c r="C33" s="12">
        <v>162170374</v>
      </c>
      <c r="D33" s="12">
        <v>8527222.22</v>
      </c>
      <c r="E33" s="12">
        <v>0</v>
      </c>
      <c r="F33" s="12">
        <f>C33+D33+E33</f>
        <v>170697596.22</v>
      </c>
      <c r="G33" s="13" t="s">
        <v>17</v>
      </c>
      <c r="H33" s="12">
        <v>20482370.86</v>
      </c>
      <c r="I33" s="12">
        <v>87619.03</v>
      </c>
      <c r="J33" s="12">
        <v>0</v>
      </c>
      <c r="K33" s="12">
        <f t="shared" si="4"/>
        <v>20569989.89</v>
      </c>
      <c r="L33" s="25"/>
    </row>
    <row r="34" s="1" customFormat="1" customHeight="1" spans="1:12">
      <c r="A34" s="10">
        <v>30</v>
      </c>
      <c r="B34" s="11" t="s">
        <v>46</v>
      </c>
      <c r="C34" s="12">
        <v>10000000</v>
      </c>
      <c r="D34" s="12">
        <v>1195000</v>
      </c>
      <c r="E34" s="20">
        <v>0</v>
      </c>
      <c r="F34" s="12">
        <f>C34+D34+E34</f>
        <v>11195000</v>
      </c>
      <c r="G34" s="13" t="s">
        <v>17</v>
      </c>
      <c r="H34" s="12">
        <v>9515213</v>
      </c>
      <c r="I34" s="12">
        <v>932769</v>
      </c>
      <c r="J34" s="12">
        <v>0</v>
      </c>
      <c r="K34" s="12">
        <f t="shared" si="4"/>
        <v>10447982</v>
      </c>
      <c r="L34" s="25"/>
    </row>
    <row r="35" s="1" customFormat="1" customHeight="1" spans="1:12">
      <c r="A35" s="10">
        <v>31</v>
      </c>
      <c r="B35" s="11" t="s">
        <v>47</v>
      </c>
      <c r="C35" s="22">
        <v>245600</v>
      </c>
      <c r="D35" s="22">
        <f>19586.6-E35</f>
        <v>17094.6</v>
      </c>
      <c r="E35" s="22">
        <v>2492</v>
      </c>
      <c r="F35" s="22">
        <f>C35+D35+E35</f>
        <v>265186.6</v>
      </c>
      <c r="G35" s="13" t="s">
        <v>19</v>
      </c>
      <c r="H35" s="12">
        <v>245600</v>
      </c>
      <c r="I35" s="12">
        <v>0</v>
      </c>
      <c r="J35" s="12">
        <v>0</v>
      </c>
      <c r="K35" s="12">
        <f t="shared" si="4"/>
        <v>245600</v>
      </c>
      <c r="L35" s="25"/>
    </row>
    <row r="36" customHeight="1" spans="1:12">
      <c r="A36" s="10"/>
      <c r="B36" s="11"/>
      <c r="C36" s="22"/>
      <c r="D36" s="22"/>
      <c r="E36" s="22"/>
      <c r="F36" s="22"/>
      <c r="G36" s="13" t="s">
        <v>15</v>
      </c>
      <c r="H36" s="12">
        <v>0</v>
      </c>
      <c r="I36" s="12">
        <v>0</v>
      </c>
      <c r="J36" s="12">
        <v>2492</v>
      </c>
      <c r="K36" s="12">
        <f t="shared" si="4"/>
        <v>2492</v>
      </c>
      <c r="L36" s="25"/>
    </row>
    <row r="37" customHeight="1" spans="1:12">
      <c r="A37" s="10">
        <v>32</v>
      </c>
      <c r="B37" s="11" t="s">
        <v>48</v>
      </c>
      <c r="C37" s="12">
        <v>10000000</v>
      </c>
      <c r="D37" s="12">
        <v>7214819.44</v>
      </c>
      <c r="E37" s="20">
        <v>0</v>
      </c>
      <c r="F37" s="12">
        <f t="shared" ref="F37:F49" si="5">C37+D37+E37</f>
        <v>17214819.44</v>
      </c>
      <c r="G37" s="13" t="s">
        <v>15</v>
      </c>
      <c r="H37" s="12">
        <v>9500000</v>
      </c>
      <c r="I37" s="12">
        <v>4899000</v>
      </c>
      <c r="J37" s="12">
        <v>71050</v>
      </c>
      <c r="K37" s="12">
        <f t="shared" ref="K37:K62" si="6">H37+I37+J37</f>
        <v>14470050</v>
      </c>
      <c r="L37" s="25"/>
    </row>
    <row r="38" s="1" customFormat="1" customHeight="1" spans="1:12">
      <c r="A38" s="10">
        <v>33</v>
      </c>
      <c r="B38" s="11" t="s">
        <v>49</v>
      </c>
      <c r="C38" s="12">
        <v>327500000</v>
      </c>
      <c r="D38" s="12">
        <v>9497138.47</v>
      </c>
      <c r="E38" s="20">
        <v>0</v>
      </c>
      <c r="F38" s="12">
        <f t="shared" si="5"/>
        <v>336997138.47</v>
      </c>
      <c r="G38" s="13" t="s">
        <v>17</v>
      </c>
      <c r="H38" s="12">
        <v>327500000</v>
      </c>
      <c r="I38" s="12">
        <v>9497138.47</v>
      </c>
      <c r="J38" s="12">
        <v>0</v>
      </c>
      <c r="K38" s="12">
        <f t="shared" si="6"/>
        <v>336997138.47</v>
      </c>
      <c r="L38" s="25"/>
    </row>
    <row r="39" customHeight="1" spans="1:12">
      <c r="A39" s="10" t="s">
        <v>50</v>
      </c>
      <c r="B39" s="11" t="s">
        <v>51</v>
      </c>
      <c r="C39" s="12">
        <v>18000000</v>
      </c>
      <c r="D39" s="12">
        <f>23671200+18936900</f>
        <v>42608100</v>
      </c>
      <c r="E39" s="12">
        <v>0</v>
      </c>
      <c r="F39" s="12">
        <f t="shared" si="5"/>
        <v>60608100</v>
      </c>
      <c r="G39" s="13" t="s">
        <v>15</v>
      </c>
      <c r="H39" s="12">
        <v>13911533.94</v>
      </c>
      <c r="I39" s="12">
        <v>7669257.15</v>
      </c>
      <c r="J39" s="12">
        <v>0</v>
      </c>
      <c r="K39" s="12">
        <f t="shared" si="6"/>
        <v>21580791.09</v>
      </c>
      <c r="L39" s="25"/>
    </row>
    <row r="40" s="1" customFormat="1" customHeight="1" spans="1:12">
      <c r="A40" s="10">
        <v>35</v>
      </c>
      <c r="B40" s="11" t="s">
        <v>52</v>
      </c>
      <c r="C40" s="12">
        <v>780000</v>
      </c>
      <c r="D40" s="12">
        <v>51239.6</v>
      </c>
      <c r="E40" s="20">
        <v>0</v>
      </c>
      <c r="F40" s="12">
        <f t="shared" si="5"/>
        <v>831239.6</v>
      </c>
      <c r="G40" s="13" t="s">
        <v>19</v>
      </c>
      <c r="H40" s="12">
        <v>780000</v>
      </c>
      <c r="I40" s="12">
        <v>0</v>
      </c>
      <c r="J40" s="12">
        <v>0</v>
      </c>
      <c r="K40" s="12">
        <f t="shared" si="6"/>
        <v>780000</v>
      </c>
      <c r="L40" s="25"/>
    </row>
    <row r="41" s="1" customFormat="1" customHeight="1" spans="1:12">
      <c r="A41" s="10">
        <v>37</v>
      </c>
      <c r="B41" s="23" t="s">
        <v>53</v>
      </c>
      <c r="C41" s="12">
        <v>152500</v>
      </c>
      <c r="D41" s="12">
        <v>0</v>
      </c>
      <c r="E41" s="20">
        <v>0</v>
      </c>
      <c r="F41" s="12">
        <f t="shared" si="5"/>
        <v>152500</v>
      </c>
      <c r="G41" s="13" t="s">
        <v>15</v>
      </c>
      <c r="H41" s="12">
        <v>0</v>
      </c>
      <c r="I41" s="12">
        <v>0</v>
      </c>
      <c r="J41" s="12">
        <v>0</v>
      </c>
      <c r="K41" s="12">
        <f t="shared" si="6"/>
        <v>0</v>
      </c>
      <c r="L41" s="30"/>
    </row>
    <row r="42" s="1" customFormat="1" customHeight="1" spans="1:12">
      <c r="A42" s="10">
        <v>38</v>
      </c>
      <c r="B42" s="23" t="s">
        <v>54</v>
      </c>
      <c r="C42" s="12">
        <v>191600</v>
      </c>
      <c r="D42" s="12">
        <v>0</v>
      </c>
      <c r="E42" s="20">
        <v>0</v>
      </c>
      <c r="F42" s="12">
        <f t="shared" si="5"/>
        <v>191600</v>
      </c>
      <c r="G42" s="13" t="s">
        <v>15</v>
      </c>
      <c r="H42" s="12">
        <v>0</v>
      </c>
      <c r="I42" s="12">
        <v>0</v>
      </c>
      <c r="J42" s="12">
        <v>0</v>
      </c>
      <c r="K42" s="12">
        <f t="shared" si="6"/>
        <v>0</v>
      </c>
      <c r="L42" s="30"/>
    </row>
    <row r="43" s="1" customFormat="1" customHeight="1" spans="1:12">
      <c r="A43" s="10">
        <v>39</v>
      </c>
      <c r="B43" s="23" t="s">
        <v>55</v>
      </c>
      <c r="C43" s="12">
        <v>118400</v>
      </c>
      <c r="D43" s="12">
        <v>0</v>
      </c>
      <c r="E43" s="20">
        <v>0</v>
      </c>
      <c r="F43" s="12">
        <f t="shared" si="5"/>
        <v>118400</v>
      </c>
      <c r="G43" s="13" t="s">
        <v>15</v>
      </c>
      <c r="H43" s="12">
        <v>0</v>
      </c>
      <c r="I43" s="12">
        <v>0</v>
      </c>
      <c r="J43" s="12">
        <v>0</v>
      </c>
      <c r="K43" s="12">
        <f t="shared" si="6"/>
        <v>0</v>
      </c>
      <c r="L43" s="30"/>
    </row>
    <row r="44" s="1" customFormat="1" customHeight="1" spans="1:12">
      <c r="A44" s="10">
        <v>40</v>
      </c>
      <c r="B44" s="23" t="s">
        <v>56</v>
      </c>
      <c r="C44" s="12">
        <v>161776</v>
      </c>
      <c r="D44" s="12">
        <v>0</v>
      </c>
      <c r="E44" s="20">
        <v>0</v>
      </c>
      <c r="F44" s="12">
        <f t="shared" si="5"/>
        <v>161776</v>
      </c>
      <c r="G44" s="13" t="s">
        <v>15</v>
      </c>
      <c r="H44" s="12">
        <v>0</v>
      </c>
      <c r="I44" s="12">
        <v>0</v>
      </c>
      <c r="J44" s="12">
        <v>0</v>
      </c>
      <c r="K44" s="12">
        <f t="shared" si="6"/>
        <v>0</v>
      </c>
      <c r="L44" s="30"/>
    </row>
    <row r="45" s="1" customFormat="1" ht="37.5" customHeight="1" spans="1:12">
      <c r="A45" s="10">
        <v>41</v>
      </c>
      <c r="B45" s="11" t="s">
        <v>57</v>
      </c>
      <c r="C45" s="12">
        <v>200000</v>
      </c>
      <c r="D45" s="12">
        <v>0</v>
      </c>
      <c r="E45" s="20">
        <v>0</v>
      </c>
      <c r="F45" s="12">
        <f t="shared" si="5"/>
        <v>200000</v>
      </c>
      <c r="G45" s="13" t="s">
        <v>15</v>
      </c>
      <c r="H45" s="12">
        <v>0</v>
      </c>
      <c r="I45" s="12">
        <v>0</v>
      </c>
      <c r="J45" s="12">
        <v>0</v>
      </c>
      <c r="K45" s="12">
        <f t="shared" si="6"/>
        <v>0</v>
      </c>
      <c r="L45" s="25"/>
    </row>
    <row r="46" customHeight="1" spans="1:12">
      <c r="A46" s="10">
        <v>42</v>
      </c>
      <c r="B46" s="11" t="s">
        <v>58</v>
      </c>
      <c r="C46" s="12">
        <v>366979.9</v>
      </c>
      <c r="D46" s="12">
        <v>0</v>
      </c>
      <c r="E46" s="20">
        <v>0</v>
      </c>
      <c r="F46" s="12">
        <f t="shared" si="5"/>
        <v>366979.9</v>
      </c>
      <c r="G46" s="13" t="s">
        <v>15</v>
      </c>
      <c r="H46" s="12">
        <v>366979.9</v>
      </c>
      <c r="I46" s="12">
        <v>0</v>
      </c>
      <c r="J46" s="12">
        <v>0</v>
      </c>
      <c r="K46" s="12">
        <f t="shared" si="6"/>
        <v>366979.9</v>
      </c>
      <c r="L46" s="25"/>
    </row>
    <row r="47" s="1" customFormat="1" customHeight="1" spans="1:12">
      <c r="A47" s="10">
        <v>43</v>
      </c>
      <c r="B47" s="11" t="s">
        <v>59</v>
      </c>
      <c r="C47" s="12">
        <v>1500000</v>
      </c>
      <c r="D47" s="12">
        <v>351900</v>
      </c>
      <c r="E47" s="20">
        <v>0</v>
      </c>
      <c r="F47" s="12">
        <f t="shared" si="5"/>
        <v>1851900</v>
      </c>
      <c r="G47" s="13" t="s">
        <v>17</v>
      </c>
      <c r="H47" s="12">
        <v>1458606.76</v>
      </c>
      <c r="I47" s="12">
        <v>201499.95</v>
      </c>
      <c r="J47" s="12">
        <v>0</v>
      </c>
      <c r="K47" s="12">
        <f t="shared" si="6"/>
        <v>1660106.71</v>
      </c>
      <c r="L47" s="25"/>
    </row>
    <row r="48" s="1" customFormat="1" customHeight="1" spans="1:12">
      <c r="A48" s="10">
        <v>44</v>
      </c>
      <c r="B48" s="11" t="s">
        <v>60</v>
      </c>
      <c r="C48" s="12">
        <v>144855000</v>
      </c>
      <c r="D48" s="12">
        <v>500000</v>
      </c>
      <c r="E48" s="20">
        <v>0</v>
      </c>
      <c r="F48" s="12">
        <f t="shared" si="5"/>
        <v>145355000</v>
      </c>
      <c r="G48" s="13" t="s">
        <v>15</v>
      </c>
      <c r="H48" s="12">
        <v>0</v>
      </c>
      <c r="I48" s="12">
        <v>0</v>
      </c>
      <c r="J48" s="12">
        <v>0</v>
      </c>
      <c r="K48" s="12">
        <f t="shared" si="6"/>
        <v>0</v>
      </c>
      <c r="L48" s="25"/>
    </row>
    <row r="49" customHeight="1" spans="1:12">
      <c r="A49" s="10">
        <v>46</v>
      </c>
      <c r="B49" s="11" t="s">
        <v>61</v>
      </c>
      <c r="C49" s="22">
        <v>350000</v>
      </c>
      <c r="D49" s="22">
        <f>54003.65-E49</f>
        <v>50728.65</v>
      </c>
      <c r="E49" s="22">
        <v>3275</v>
      </c>
      <c r="F49" s="22">
        <f t="shared" si="5"/>
        <v>404003.65</v>
      </c>
      <c r="G49" s="13" t="s">
        <v>15</v>
      </c>
      <c r="H49" s="12">
        <v>350000</v>
      </c>
      <c r="I49" s="12">
        <v>38603.08</v>
      </c>
      <c r="J49" s="12">
        <v>3275</v>
      </c>
      <c r="K49" s="12">
        <f t="shared" si="6"/>
        <v>391878.08</v>
      </c>
      <c r="L49" s="25"/>
    </row>
    <row r="50" customHeight="1" spans="1:12">
      <c r="A50" s="10">
        <v>47</v>
      </c>
      <c r="B50" s="11" t="s">
        <v>62</v>
      </c>
      <c r="C50" s="12">
        <v>2871343.35</v>
      </c>
      <c r="D50" s="12">
        <v>0</v>
      </c>
      <c r="E50" s="20">
        <v>0</v>
      </c>
      <c r="F50" s="12">
        <f t="shared" ref="F50:F56" si="7">C50+D50+E50</f>
        <v>2871343.35</v>
      </c>
      <c r="G50" s="13" t="s">
        <v>15</v>
      </c>
      <c r="H50" s="12">
        <v>2871343.35</v>
      </c>
      <c r="I50" s="12">
        <v>0</v>
      </c>
      <c r="J50" s="12">
        <v>0</v>
      </c>
      <c r="K50" s="12">
        <f t="shared" si="6"/>
        <v>2871343.35</v>
      </c>
      <c r="L50" s="25"/>
    </row>
    <row r="51" customHeight="1" spans="1:12">
      <c r="A51" s="10">
        <v>48</v>
      </c>
      <c r="B51" s="11" t="s">
        <v>63</v>
      </c>
      <c r="C51" s="12">
        <v>88500</v>
      </c>
      <c r="D51" s="12">
        <v>6689.87</v>
      </c>
      <c r="E51" s="20">
        <v>0</v>
      </c>
      <c r="F51" s="12">
        <f t="shared" si="7"/>
        <v>95189.87</v>
      </c>
      <c r="G51" s="13" t="s">
        <v>15</v>
      </c>
      <c r="H51" s="12">
        <v>38500</v>
      </c>
      <c r="I51" s="12">
        <v>0</v>
      </c>
      <c r="J51" s="12">
        <v>0</v>
      </c>
      <c r="K51" s="12">
        <f t="shared" si="6"/>
        <v>38500</v>
      </c>
      <c r="L51" s="25"/>
    </row>
    <row r="52" s="1" customFormat="1" customHeight="1" spans="1:12">
      <c r="A52" s="10">
        <v>49</v>
      </c>
      <c r="B52" s="11" t="s">
        <v>64</v>
      </c>
      <c r="C52" s="12">
        <v>1082321.38</v>
      </c>
      <c r="D52" s="12">
        <v>22799.1</v>
      </c>
      <c r="E52" s="20">
        <v>0</v>
      </c>
      <c r="F52" s="12">
        <f t="shared" si="7"/>
        <v>1105120.48</v>
      </c>
      <c r="G52" s="13" t="s">
        <v>19</v>
      </c>
      <c r="H52" s="12">
        <v>1044109.38</v>
      </c>
      <c r="I52" s="12">
        <v>0</v>
      </c>
      <c r="J52" s="12">
        <v>0</v>
      </c>
      <c r="K52" s="12">
        <f t="shared" si="6"/>
        <v>1044109.38</v>
      </c>
      <c r="L52" s="25"/>
    </row>
    <row r="53" customHeight="1" spans="1:12">
      <c r="A53" s="10">
        <v>50</v>
      </c>
      <c r="B53" s="11" t="s">
        <v>65</v>
      </c>
      <c r="C53" s="12">
        <v>1123477.45</v>
      </c>
      <c r="D53" s="12">
        <v>0</v>
      </c>
      <c r="E53" s="20">
        <v>0</v>
      </c>
      <c r="F53" s="12">
        <f t="shared" si="7"/>
        <v>1123477.45</v>
      </c>
      <c r="G53" s="13" t="s">
        <v>15</v>
      </c>
      <c r="H53" s="12">
        <v>800000</v>
      </c>
      <c r="I53" s="12">
        <v>0</v>
      </c>
      <c r="J53" s="12">
        <v>0</v>
      </c>
      <c r="K53" s="12">
        <f t="shared" si="6"/>
        <v>800000</v>
      </c>
      <c r="L53" s="25"/>
    </row>
    <row r="54" customHeight="1" spans="1:12">
      <c r="A54" s="10">
        <v>51</v>
      </c>
      <c r="B54" s="11" t="s">
        <v>66</v>
      </c>
      <c r="C54" s="12">
        <v>11653351.14</v>
      </c>
      <c r="D54" s="12">
        <f>I54</f>
        <v>10389417.17</v>
      </c>
      <c r="E54" s="12">
        <f>J54</f>
        <v>174985</v>
      </c>
      <c r="F54" s="12">
        <f t="shared" si="7"/>
        <v>22217753.31</v>
      </c>
      <c r="G54" s="13" t="s">
        <v>15</v>
      </c>
      <c r="H54" s="12">
        <v>11653351.14</v>
      </c>
      <c r="I54" s="12">
        <v>10389417.17</v>
      </c>
      <c r="J54" s="12">
        <v>174985</v>
      </c>
      <c r="K54" s="12">
        <f t="shared" si="6"/>
        <v>22217753.31</v>
      </c>
      <c r="L54" s="25"/>
    </row>
    <row r="55" s="1" customFormat="1" customHeight="1" spans="1:12">
      <c r="A55" s="10">
        <v>53</v>
      </c>
      <c r="B55" s="11" t="s">
        <v>67</v>
      </c>
      <c r="C55" s="22">
        <v>50000000</v>
      </c>
      <c r="D55" s="22">
        <v>10000000</v>
      </c>
      <c r="E55" s="20">
        <v>0</v>
      </c>
      <c r="F55" s="22">
        <f t="shared" si="7"/>
        <v>60000000</v>
      </c>
      <c r="G55" s="13" t="s">
        <v>17</v>
      </c>
      <c r="H55" s="12">
        <v>50000000</v>
      </c>
      <c r="I55" s="12">
        <v>8000000</v>
      </c>
      <c r="J55" s="12">
        <v>0</v>
      </c>
      <c r="K55" s="12">
        <f t="shared" si="6"/>
        <v>58000000</v>
      </c>
      <c r="L55" s="25"/>
    </row>
    <row r="56" customHeight="1" spans="1:12">
      <c r="A56" s="10">
        <v>54</v>
      </c>
      <c r="B56" s="24" t="s">
        <v>68</v>
      </c>
      <c r="C56" s="12">
        <v>18400000</v>
      </c>
      <c r="D56" s="12">
        <v>50606450</v>
      </c>
      <c r="E56" s="20">
        <v>0</v>
      </c>
      <c r="F56" s="12">
        <f t="shared" si="7"/>
        <v>69006450</v>
      </c>
      <c r="G56" s="13" t="s">
        <v>15</v>
      </c>
      <c r="H56" s="12">
        <f>2423400.13+2666001+5745000+1820000</f>
        <v>12654401.13</v>
      </c>
      <c r="I56" s="12">
        <f>3522794.96+7340473.07+1524641.43</f>
        <v>12387909.46</v>
      </c>
      <c r="J56" s="12">
        <v>0</v>
      </c>
      <c r="K56" s="12">
        <f t="shared" si="6"/>
        <v>25042310.59</v>
      </c>
      <c r="L56" s="25"/>
    </row>
    <row r="57" customHeight="1" spans="1:12">
      <c r="A57" s="10">
        <v>56</v>
      </c>
      <c r="B57" s="11" t="s">
        <v>69</v>
      </c>
      <c r="C57" s="22">
        <v>2500000</v>
      </c>
      <c r="D57" s="22">
        <v>1080883.33</v>
      </c>
      <c r="E57" s="20">
        <v>0</v>
      </c>
      <c r="F57" s="22">
        <f t="shared" ref="F57:F62" si="8">C57+D57+E57</f>
        <v>3580883.33</v>
      </c>
      <c r="G57" s="13" t="s">
        <v>15</v>
      </c>
      <c r="H57" s="12">
        <v>2500000</v>
      </c>
      <c r="I57" s="12">
        <v>1080883.33</v>
      </c>
      <c r="J57" s="12">
        <v>0</v>
      </c>
      <c r="K57" s="12">
        <f t="shared" si="6"/>
        <v>3580883.33</v>
      </c>
      <c r="L57" s="25"/>
    </row>
    <row r="58" customHeight="1" spans="1:12">
      <c r="A58" s="10">
        <v>57</v>
      </c>
      <c r="B58" s="11" t="s">
        <v>70</v>
      </c>
      <c r="C58" s="12">
        <v>300000</v>
      </c>
      <c r="D58" s="12">
        <v>48200</v>
      </c>
      <c r="E58" s="20">
        <v>0</v>
      </c>
      <c r="F58" s="12">
        <f t="shared" si="8"/>
        <v>348200</v>
      </c>
      <c r="G58" s="13" t="s">
        <v>15</v>
      </c>
      <c r="H58" s="12">
        <v>300000</v>
      </c>
      <c r="I58" s="12">
        <v>33673.97</v>
      </c>
      <c r="J58" s="12">
        <v>0</v>
      </c>
      <c r="K58" s="12">
        <f t="shared" si="6"/>
        <v>333673.97</v>
      </c>
      <c r="L58" s="25"/>
    </row>
    <row r="59" customHeight="1" spans="1:12">
      <c r="A59" s="10">
        <v>58</v>
      </c>
      <c r="B59" s="11" t="s">
        <v>71</v>
      </c>
      <c r="C59" s="12">
        <v>3000000</v>
      </c>
      <c r="D59" s="12">
        <v>1368000</v>
      </c>
      <c r="E59" s="20">
        <v>0</v>
      </c>
      <c r="F59" s="12">
        <f t="shared" si="8"/>
        <v>4368000</v>
      </c>
      <c r="G59" s="13" t="s">
        <v>15</v>
      </c>
      <c r="H59" s="12">
        <v>2237747.76</v>
      </c>
      <c r="I59" s="12">
        <v>517391.81</v>
      </c>
      <c r="J59" s="12">
        <v>0</v>
      </c>
      <c r="K59" s="12">
        <f t="shared" si="6"/>
        <v>2755139.57</v>
      </c>
      <c r="L59" s="25"/>
    </row>
    <row r="60" customHeight="1" spans="1:12">
      <c r="A60" s="10">
        <v>59</v>
      </c>
      <c r="B60" s="11" t="s">
        <v>72</v>
      </c>
      <c r="C60" s="12">
        <v>1000000</v>
      </c>
      <c r="D60" s="12">
        <v>638455.6</v>
      </c>
      <c r="E60" s="20">
        <v>0</v>
      </c>
      <c r="F60" s="12">
        <f t="shared" si="8"/>
        <v>1638455.6</v>
      </c>
      <c r="G60" s="13" t="s">
        <v>15</v>
      </c>
      <c r="H60" s="12">
        <f>C60</f>
        <v>1000000</v>
      </c>
      <c r="I60" s="12">
        <f>D60</f>
        <v>638455.6</v>
      </c>
      <c r="J60" s="12">
        <v>0</v>
      </c>
      <c r="K60" s="12">
        <f t="shared" si="6"/>
        <v>1638455.6</v>
      </c>
      <c r="L60" s="25"/>
    </row>
    <row r="61" customHeight="1" spans="1:12">
      <c r="A61" s="10">
        <v>60</v>
      </c>
      <c r="B61" s="11" t="s">
        <v>73</v>
      </c>
      <c r="C61" s="12">
        <v>26741664.29</v>
      </c>
      <c r="D61" s="12">
        <v>4848263.7</v>
      </c>
      <c r="E61" s="20">
        <v>0</v>
      </c>
      <c r="F61" s="12">
        <f t="shared" si="8"/>
        <v>31589927.99</v>
      </c>
      <c r="G61" s="13" t="s">
        <v>15</v>
      </c>
      <c r="H61" s="12">
        <v>18649883.54</v>
      </c>
      <c r="I61" s="12">
        <v>11419124.36</v>
      </c>
      <c r="J61" s="12">
        <v>70000</v>
      </c>
      <c r="K61" s="12">
        <f t="shared" si="6"/>
        <v>30139007.9</v>
      </c>
      <c r="L61" s="25"/>
    </row>
    <row r="62" customHeight="1" spans="1:12">
      <c r="A62" s="13">
        <v>61</v>
      </c>
      <c r="B62" s="11" t="s">
        <v>74</v>
      </c>
      <c r="C62" s="22">
        <v>789644</v>
      </c>
      <c r="D62" s="22">
        <v>110356</v>
      </c>
      <c r="E62" s="20">
        <v>0</v>
      </c>
      <c r="F62" s="22">
        <f t="shared" si="8"/>
        <v>900000</v>
      </c>
      <c r="G62" s="25" t="s">
        <v>15</v>
      </c>
      <c r="H62" s="12">
        <v>789644</v>
      </c>
      <c r="I62" s="12">
        <v>9323.75</v>
      </c>
      <c r="J62" s="12">
        <f>18696-2770</f>
        <v>15926</v>
      </c>
      <c r="K62" s="12">
        <f t="shared" si="6"/>
        <v>814893.75</v>
      </c>
      <c r="L62" s="25"/>
    </row>
    <row r="63" customHeight="1" spans="1:12">
      <c r="A63" s="10">
        <v>62</v>
      </c>
      <c r="B63" s="11" t="s">
        <v>75</v>
      </c>
      <c r="C63" s="12">
        <v>16982415.4</v>
      </c>
      <c r="D63" s="12">
        <v>62195</v>
      </c>
      <c r="E63" s="20">
        <v>0</v>
      </c>
      <c r="F63" s="12">
        <f t="shared" ref="F63:F70" si="9">C63+D63+E63</f>
        <v>17044610.4</v>
      </c>
      <c r="G63" s="13" t="s">
        <v>15</v>
      </c>
      <c r="H63" s="12">
        <v>13000000</v>
      </c>
      <c r="I63" s="12">
        <v>3298952.94</v>
      </c>
      <c r="J63" s="12">
        <v>62195</v>
      </c>
      <c r="K63" s="12">
        <f t="shared" ref="K63:K82" si="10">H63+I63+J63</f>
        <v>16361147.94</v>
      </c>
      <c r="L63" s="25"/>
    </row>
    <row r="64" customHeight="1" spans="1:12">
      <c r="A64" s="13">
        <v>63</v>
      </c>
      <c r="B64" s="11" t="s">
        <v>76</v>
      </c>
      <c r="C64" s="12">
        <v>1922005</v>
      </c>
      <c r="D64" s="12">
        <v>503592</v>
      </c>
      <c r="E64" s="20">
        <v>0</v>
      </c>
      <c r="F64" s="12">
        <f t="shared" si="9"/>
        <v>2425597</v>
      </c>
      <c r="G64" s="13" t="s">
        <v>15</v>
      </c>
      <c r="H64" s="12">
        <v>1922005</v>
      </c>
      <c r="I64" s="12">
        <v>169072.38</v>
      </c>
      <c r="J64" s="12">
        <f>21840+5000</f>
        <v>26840</v>
      </c>
      <c r="K64" s="12">
        <f t="shared" si="10"/>
        <v>2117917.38</v>
      </c>
      <c r="L64" s="25"/>
    </row>
    <row r="65" s="1" customFormat="1" customHeight="1" spans="1:12">
      <c r="A65" s="10">
        <v>64</v>
      </c>
      <c r="B65" s="11" t="s">
        <v>77</v>
      </c>
      <c r="C65" s="12">
        <v>72000</v>
      </c>
      <c r="D65" s="12">
        <v>0</v>
      </c>
      <c r="E65" s="20">
        <v>0</v>
      </c>
      <c r="F65" s="12">
        <f t="shared" si="9"/>
        <v>72000</v>
      </c>
      <c r="G65" s="13" t="s">
        <v>17</v>
      </c>
      <c r="H65" s="12">
        <v>72000</v>
      </c>
      <c r="I65" s="12">
        <v>0</v>
      </c>
      <c r="J65" s="12">
        <v>0</v>
      </c>
      <c r="K65" s="12">
        <f t="shared" si="10"/>
        <v>72000</v>
      </c>
      <c r="L65" s="25"/>
    </row>
    <row r="66" customHeight="1" spans="1:12">
      <c r="A66" s="13">
        <v>65</v>
      </c>
      <c r="B66" s="11" t="s">
        <v>78</v>
      </c>
      <c r="C66" s="12">
        <v>2978540.73</v>
      </c>
      <c r="D66" s="12">
        <v>3257170.88</v>
      </c>
      <c r="E66" s="20">
        <v>0</v>
      </c>
      <c r="F66" s="12">
        <f t="shared" si="9"/>
        <v>6235711.61</v>
      </c>
      <c r="G66" s="13" t="s">
        <v>15</v>
      </c>
      <c r="H66" s="12">
        <v>2861813.93</v>
      </c>
      <c r="I66" s="12">
        <v>631446.98</v>
      </c>
      <c r="J66" s="12">
        <v>0</v>
      </c>
      <c r="K66" s="12">
        <f t="shared" si="10"/>
        <v>3493260.91</v>
      </c>
      <c r="L66" s="25"/>
    </row>
    <row r="67" customHeight="1" spans="1:12">
      <c r="A67" s="10">
        <v>66</v>
      </c>
      <c r="B67" s="11" t="s">
        <v>79</v>
      </c>
      <c r="C67" s="12">
        <v>907852.2</v>
      </c>
      <c r="D67" s="12">
        <v>435167.56</v>
      </c>
      <c r="E67" s="20">
        <v>0</v>
      </c>
      <c r="F67" s="12">
        <f t="shared" si="9"/>
        <v>1343019.76</v>
      </c>
      <c r="G67" s="13" t="s">
        <v>15</v>
      </c>
      <c r="H67" s="12">
        <v>907852.2</v>
      </c>
      <c r="I67" s="12">
        <v>0</v>
      </c>
      <c r="J67" s="12">
        <v>0</v>
      </c>
      <c r="K67" s="12">
        <f t="shared" si="10"/>
        <v>907852.2</v>
      </c>
      <c r="L67" s="25"/>
    </row>
    <row r="68" s="1" customFormat="1" customHeight="1" spans="1:12">
      <c r="A68" s="13">
        <v>67</v>
      </c>
      <c r="B68" s="11" t="s">
        <v>80</v>
      </c>
      <c r="C68" s="12">
        <v>2363552</v>
      </c>
      <c r="D68" s="12">
        <v>205065.66</v>
      </c>
      <c r="E68" s="20">
        <v>0</v>
      </c>
      <c r="F68" s="12">
        <f t="shared" si="9"/>
        <v>2568617.66</v>
      </c>
      <c r="G68" s="25" t="s">
        <v>15</v>
      </c>
      <c r="H68" s="12">
        <v>0</v>
      </c>
      <c r="I68" s="12">
        <v>0</v>
      </c>
      <c r="J68" s="12">
        <v>0</v>
      </c>
      <c r="K68" s="12">
        <f t="shared" si="10"/>
        <v>0</v>
      </c>
      <c r="L68" s="25"/>
    </row>
    <row r="69" customHeight="1" spans="1:12">
      <c r="A69" s="13">
        <v>68</v>
      </c>
      <c r="B69" s="11" t="s">
        <v>81</v>
      </c>
      <c r="C69" s="12">
        <v>2000000</v>
      </c>
      <c r="D69" s="12">
        <v>2940000</v>
      </c>
      <c r="E69" s="20">
        <v>0</v>
      </c>
      <c r="F69" s="12">
        <f t="shared" si="9"/>
        <v>4940000</v>
      </c>
      <c r="G69" s="25" t="s">
        <v>15</v>
      </c>
      <c r="H69" s="12">
        <v>2000000</v>
      </c>
      <c r="I69" s="12">
        <v>1073249.32</v>
      </c>
      <c r="J69" s="12">
        <v>0</v>
      </c>
      <c r="K69" s="12">
        <f t="shared" si="10"/>
        <v>3073249.32</v>
      </c>
      <c r="L69" s="25"/>
    </row>
    <row r="70" s="1" customFormat="1" customHeight="1" spans="1:12">
      <c r="A70" s="13">
        <v>69</v>
      </c>
      <c r="B70" s="11" t="s">
        <v>82</v>
      </c>
      <c r="C70" s="12">
        <v>6100000</v>
      </c>
      <c r="D70" s="12">
        <v>0</v>
      </c>
      <c r="E70" s="20">
        <v>0</v>
      </c>
      <c r="F70" s="12">
        <f t="shared" si="9"/>
        <v>6100000</v>
      </c>
      <c r="G70" s="25" t="s">
        <v>15</v>
      </c>
      <c r="H70" s="12">
        <v>0</v>
      </c>
      <c r="I70" s="12">
        <v>0</v>
      </c>
      <c r="J70" s="12">
        <v>0</v>
      </c>
      <c r="K70" s="12">
        <f t="shared" si="10"/>
        <v>0</v>
      </c>
      <c r="L70" s="25"/>
    </row>
    <row r="71" s="1" customFormat="1" customHeight="1" spans="1:12">
      <c r="A71" s="13">
        <v>70</v>
      </c>
      <c r="B71" s="11" t="s">
        <v>83</v>
      </c>
      <c r="C71" s="22">
        <v>635760.3</v>
      </c>
      <c r="D71" s="22">
        <v>47310.82</v>
      </c>
      <c r="E71" s="22">
        <v>0</v>
      </c>
      <c r="F71" s="22">
        <f>C71+D71+E72</f>
        <v>683071.12</v>
      </c>
      <c r="G71" s="25" t="s">
        <v>84</v>
      </c>
      <c r="H71" s="12">
        <v>21850058.4</v>
      </c>
      <c r="I71" s="12">
        <v>0</v>
      </c>
      <c r="J71" s="12">
        <v>0</v>
      </c>
      <c r="K71" s="12">
        <v>21850058.4</v>
      </c>
      <c r="L71" s="25"/>
    </row>
    <row r="72" customHeight="1" spans="1:12">
      <c r="A72" s="13"/>
      <c r="B72" s="11"/>
      <c r="C72" s="12"/>
      <c r="D72" s="12"/>
      <c r="E72" s="22"/>
      <c r="F72" s="12"/>
      <c r="G72" s="13" t="s">
        <v>15</v>
      </c>
      <c r="H72" s="12">
        <v>0</v>
      </c>
      <c r="I72" s="12">
        <v>47310.82</v>
      </c>
      <c r="J72" s="12">
        <v>0</v>
      </c>
      <c r="K72" s="12">
        <f t="shared" si="10"/>
        <v>47310.82</v>
      </c>
      <c r="L72" s="25"/>
    </row>
    <row r="73" s="1" customFormat="1" customHeight="1" spans="1:12">
      <c r="A73" s="10" t="s">
        <v>85</v>
      </c>
      <c r="B73" s="11" t="s">
        <v>86</v>
      </c>
      <c r="C73" s="12">
        <v>7700000</v>
      </c>
      <c r="D73" s="12">
        <v>6088800</v>
      </c>
      <c r="E73" s="20">
        <v>0</v>
      </c>
      <c r="F73" s="12">
        <f>C73+D73+E73</f>
        <v>13788800</v>
      </c>
      <c r="G73" s="13" t="s">
        <v>19</v>
      </c>
      <c r="H73" s="12">
        <f>1700000+3000000+3000000-2506418</f>
        <v>5193582</v>
      </c>
      <c r="I73" s="12">
        <v>991611.92</v>
      </c>
      <c r="J73" s="12">
        <v>0</v>
      </c>
      <c r="K73" s="12">
        <f t="shared" si="10"/>
        <v>6185193.92</v>
      </c>
      <c r="L73" s="25"/>
    </row>
    <row r="74" customHeight="1" spans="1:12">
      <c r="A74" s="13">
        <v>72</v>
      </c>
      <c r="B74" s="11" t="s">
        <v>87</v>
      </c>
      <c r="C74" s="12">
        <v>500000</v>
      </c>
      <c r="D74" s="12">
        <v>135000</v>
      </c>
      <c r="E74" s="20">
        <v>0</v>
      </c>
      <c r="F74" s="12">
        <f t="shared" ref="F74:F82" si="11">C74+D74+E74</f>
        <v>635000</v>
      </c>
      <c r="G74" s="13" t="s">
        <v>15</v>
      </c>
      <c r="H74" s="12">
        <v>500000</v>
      </c>
      <c r="I74" s="12">
        <v>117761.11</v>
      </c>
      <c r="J74" s="12">
        <v>0</v>
      </c>
      <c r="K74" s="12">
        <f t="shared" si="10"/>
        <v>617761.11</v>
      </c>
      <c r="L74" s="25"/>
    </row>
    <row r="75" s="1" customFormat="1" customHeight="1" spans="1:12">
      <c r="A75" s="13">
        <v>73</v>
      </c>
      <c r="B75" s="11" t="s">
        <v>88</v>
      </c>
      <c r="C75" s="12">
        <v>18612979.5</v>
      </c>
      <c r="D75" s="12">
        <v>444643.4</v>
      </c>
      <c r="E75" s="20">
        <v>0</v>
      </c>
      <c r="F75" s="12">
        <f t="shared" si="11"/>
        <v>19057622.9</v>
      </c>
      <c r="G75" s="13" t="s">
        <v>19</v>
      </c>
      <c r="H75" s="12">
        <v>12370755</v>
      </c>
      <c r="I75" s="12">
        <v>0</v>
      </c>
      <c r="J75" s="12">
        <v>0</v>
      </c>
      <c r="K75" s="12">
        <f t="shared" si="10"/>
        <v>12370755</v>
      </c>
      <c r="L75" s="25"/>
    </row>
    <row r="76" customHeight="1" spans="1:12">
      <c r="A76" s="13">
        <v>74</v>
      </c>
      <c r="B76" s="11" t="s">
        <v>89</v>
      </c>
      <c r="C76" s="12">
        <v>1200000</v>
      </c>
      <c r="D76" s="12">
        <v>616000</v>
      </c>
      <c r="E76" s="20">
        <v>0</v>
      </c>
      <c r="F76" s="12">
        <f t="shared" si="11"/>
        <v>1816000</v>
      </c>
      <c r="G76" s="13" t="s">
        <v>15</v>
      </c>
      <c r="H76" s="12">
        <v>1200000</v>
      </c>
      <c r="I76" s="12">
        <v>204123.84</v>
      </c>
      <c r="J76" s="12"/>
      <c r="K76" s="12">
        <f t="shared" si="10"/>
        <v>1404123.84</v>
      </c>
      <c r="L76" s="25"/>
    </row>
    <row r="77" customHeight="1" spans="1:12">
      <c r="A77" s="13">
        <v>75</v>
      </c>
      <c r="B77" s="11" t="s">
        <v>90</v>
      </c>
      <c r="C77" s="12">
        <v>1000000</v>
      </c>
      <c r="D77" s="12">
        <v>261666.67</v>
      </c>
      <c r="E77" s="20">
        <v>0</v>
      </c>
      <c r="F77" s="12">
        <f t="shared" si="11"/>
        <v>1261666.67</v>
      </c>
      <c r="G77" s="13" t="s">
        <v>15</v>
      </c>
      <c r="H77" s="12">
        <v>938356.16</v>
      </c>
      <c r="I77" s="12">
        <v>244023.268905986</v>
      </c>
      <c r="J77" s="12">
        <v>0</v>
      </c>
      <c r="K77" s="12">
        <f t="shared" si="10"/>
        <v>1182379.42890599</v>
      </c>
      <c r="L77" s="25"/>
    </row>
    <row r="78" customHeight="1" spans="1:12">
      <c r="A78" s="13">
        <v>76</v>
      </c>
      <c r="B78" s="11" t="s">
        <v>91</v>
      </c>
      <c r="C78" s="12">
        <v>19000000</v>
      </c>
      <c r="D78" s="12">
        <v>7350000</v>
      </c>
      <c r="E78" s="20">
        <v>0</v>
      </c>
      <c r="F78" s="12">
        <f t="shared" si="11"/>
        <v>26350000</v>
      </c>
      <c r="G78" s="13" t="s">
        <v>15</v>
      </c>
      <c r="H78" s="12">
        <f>9000000+6500000</f>
        <v>15500000</v>
      </c>
      <c r="I78" s="12">
        <v>0</v>
      </c>
      <c r="J78" s="12">
        <v>0</v>
      </c>
      <c r="K78" s="12">
        <f t="shared" si="10"/>
        <v>15500000</v>
      </c>
      <c r="L78" s="25"/>
    </row>
    <row r="79" s="1" customFormat="1" customHeight="1" spans="1:12">
      <c r="A79" s="13">
        <v>77</v>
      </c>
      <c r="B79" s="11" t="s">
        <v>92</v>
      </c>
      <c r="C79" s="12">
        <v>10000000</v>
      </c>
      <c r="D79" s="12">
        <v>6822222.22</v>
      </c>
      <c r="E79" s="12">
        <v>0</v>
      </c>
      <c r="F79" s="12">
        <f t="shared" si="11"/>
        <v>16822222.22</v>
      </c>
      <c r="G79" s="13" t="s">
        <v>15</v>
      </c>
      <c r="H79" s="12">
        <v>0</v>
      </c>
      <c r="I79" s="12">
        <v>0</v>
      </c>
      <c r="J79" s="12">
        <v>0</v>
      </c>
      <c r="K79" s="12">
        <f t="shared" si="10"/>
        <v>0</v>
      </c>
      <c r="L79" s="25"/>
    </row>
    <row r="80" s="1" customFormat="1" customHeight="1" spans="1:12">
      <c r="A80" s="13">
        <v>78</v>
      </c>
      <c r="B80" s="11" t="s">
        <v>93</v>
      </c>
      <c r="C80" s="12">
        <v>55315</v>
      </c>
      <c r="D80" s="12">
        <v>0</v>
      </c>
      <c r="E80" s="12">
        <v>0</v>
      </c>
      <c r="F80" s="12">
        <f t="shared" si="11"/>
        <v>55315</v>
      </c>
      <c r="G80" s="13" t="s">
        <v>19</v>
      </c>
      <c r="H80" s="12">
        <v>55315</v>
      </c>
      <c r="I80" s="12">
        <v>0</v>
      </c>
      <c r="J80" s="12">
        <v>0</v>
      </c>
      <c r="K80" s="12">
        <f t="shared" si="10"/>
        <v>55315</v>
      </c>
      <c r="L80" s="25"/>
    </row>
    <row r="81" s="1" customFormat="1" customHeight="1" spans="1:12">
      <c r="A81" s="13">
        <v>79</v>
      </c>
      <c r="B81" s="11" t="s">
        <v>94</v>
      </c>
      <c r="C81" s="12">
        <v>180195033.6</v>
      </c>
      <c r="D81" s="12">
        <v>0</v>
      </c>
      <c r="E81" s="12">
        <v>0</v>
      </c>
      <c r="F81" s="12">
        <f t="shared" si="11"/>
        <v>180195033.6</v>
      </c>
      <c r="G81" s="13" t="s">
        <v>19</v>
      </c>
      <c r="H81" s="31">
        <v>114900628.02</v>
      </c>
      <c r="I81" s="12">
        <v>0</v>
      </c>
      <c r="J81" s="12">
        <v>0</v>
      </c>
      <c r="K81" s="12">
        <f t="shared" si="10"/>
        <v>114900628.02</v>
      </c>
      <c r="L81" s="25"/>
    </row>
    <row r="82" customHeight="1" spans="1:12">
      <c r="A82" s="13">
        <v>80</v>
      </c>
      <c r="B82" s="11" t="s">
        <v>95</v>
      </c>
      <c r="C82" s="12">
        <v>300000</v>
      </c>
      <c r="D82" s="12">
        <v>75635.21</v>
      </c>
      <c r="E82" s="12">
        <v>0</v>
      </c>
      <c r="F82" s="12">
        <f t="shared" si="11"/>
        <v>375635.21</v>
      </c>
      <c r="G82" s="13" t="s">
        <v>15</v>
      </c>
      <c r="H82" s="12">
        <v>300000</v>
      </c>
      <c r="I82" s="12">
        <v>75635.21</v>
      </c>
      <c r="J82" s="12">
        <v>0</v>
      </c>
      <c r="K82" s="12">
        <f t="shared" si="10"/>
        <v>375635.21</v>
      </c>
      <c r="L82" s="25"/>
    </row>
    <row r="83" customHeight="1" spans="1:12">
      <c r="A83" s="13">
        <v>81</v>
      </c>
      <c r="B83" s="11" t="s">
        <v>96</v>
      </c>
      <c r="C83" s="12">
        <v>1319572</v>
      </c>
      <c r="D83" s="12">
        <v>186909.76700274</v>
      </c>
      <c r="E83" s="12">
        <v>0</v>
      </c>
      <c r="F83" s="12">
        <f>SUM(C83:E83)</f>
        <v>1506481.76700274</v>
      </c>
      <c r="G83" s="13" t="s">
        <v>15</v>
      </c>
      <c r="H83" s="12">
        <v>1319572</v>
      </c>
      <c r="I83" s="12">
        <v>186909.76700274</v>
      </c>
      <c r="J83" s="12">
        <v>0</v>
      </c>
      <c r="K83" s="12">
        <f>SUM(H83:J83)</f>
        <v>1506481.76700274</v>
      </c>
      <c r="L83" s="25"/>
    </row>
    <row r="84" s="1" customFormat="1" customHeight="1" spans="1:12">
      <c r="A84" s="13">
        <v>82</v>
      </c>
      <c r="B84" s="11" t="s">
        <v>97</v>
      </c>
      <c r="C84" s="12">
        <v>80000</v>
      </c>
      <c r="D84" s="12">
        <v>0</v>
      </c>
      <c r="E84" s="12">
        <v>0</v>
      </c>
      <c r="F84" s="12">
        <f t="shared" ref="F84:F91" si="12">SUM(C84:E84)</f>
        <v>80000</v>
      </c>
      <c r="G84" s="13" t="s">
        <v>19</v>
      </c>
      <c r="H84" s="12">
        <v>80000</v>
      </c>
      <c r="I84" s="12">
        <v>0</v>
      </c>
      <c r="J84" s="12">
        <v>0</v>
      </c>
      <c r="K84" s="12">
        <f t="shared" ref="K84:K91" si="13">SUM(H84:J84)</f>
        <v>80000</v>
      </c>
      <c r="L84" s="25"/>
    </row>
    <row r="85" s="1" customFormat="1" customHeight="1" spans="1:12">
      <c r="A85" s="13">
        <v>83</v>
      </c>
      <c r="B85" s="11" t="s">
        <v>98</v>
      </c>
      <c r="C85" s="12">
        <v>55000</v>
      </c>
      <c r="D85" s="12">
        <v>0</v>
      </c>
      <c r="E85" s="12">
        <v>0</v>
      </c>
      <c r="F85" s="12">
        <f t="shared" si="12"/>
        <v>55000</v>
      </c>
      <c r="G85" s="13" t="s">
        <v>19</v>
      </c>
      <c r="H85" s="12">
        <v>55000</v>
      </c>
      <c r="I85" s="12">
        <v>0</v>
      </c>
      <c r="J85" s="12">
        <v>0</v>
      </c>
      <c r="K85" s="12">
        <f t="shared" si="13"/>
        <v>55000</v>
      </c>
      <c r="L85" s="25"/>
    </row>
    <row r="86" s="1" customFormat="1" customHeight="1" spans="1:12">
      <c r="A86" s="13">
        <v>84</v>
      </c>
      <c r="B86" s="11" t="s">
        <v>99</v>
      </c>
      <c r="C86" s="12">
        <v>320000</v>
      </c>
      <c r="D86" s="12">
        <v>0</v>
      </c>
      <c r="E86" s="12">
        <v>0</v>
      </c>
      <c r="F86" s="12">
        <f t="shared" si="12"/>
        <v>320000</v>
      </c>
      <c r="G86" s="13" t="s">
        <v>19</v>
      </c>
      <c r="H86" s="12">
        <v>320000</v>
      </c>
      <c r="I86" s="12">
        <v>0</v>
      </c>
      <c r="J86" s="12">
        <v>0</v>
      </c>
      <c r="K86" s="12">
        <f t="shared" si="13"/>
        <v>320000</v>
      </c>
      <c r="L86" s="25"/>
    </row>
    <row r="87" s="1" customFormat="1" customHeight="1" spans="1:12">
      <c r="A87" s="13">
        <v>85</v>
      </c>
      <c r="B87" s="11" t="s">
        <v>100</v>
      </c>
      <c r="C87" s="12">
        <v>400000</v>
      </c>
      <c r="D87" s="12">
        <v>0</v>
      </c>
      <c r="E87" s="12">
        <v>0</v>
      </c>
      <c r="F87" s="12">
        <f t="shared" si="12"/>
        <v>400000</v>
      </c>
      <c r="G87" s="13" t="s">
        <v>19</v>
      </c>
      <c r="H87" s="12">
        <v>400000</v>
      </c>
      <c r="I87" s="12">
        <v>0</v>
      </c>
      <c r="J87" s="12">
        <v>0</v>
      </c>
      <c r="K87" s="12">
        <f t="shared" si="13"/>
        <v>400000</v>
      </c>
      <c r="L87" s="25"/>
    </row>
    <row r="88" s="1" customFormat="1" customHeight="1" spans="1:12">
      <c r="A88" s="13">
        <v>86</v>
      </c>
      <c r="B88" s="11" t="s">
        <v>101</v>
      </c>
      <c r="C88" s="12">
        <v>350000</v>
      </c>
      <c r="D88" s="12">
        <v>0</v>
      </c>
      <c r="E88" s="12">
        <v>0</v>
      </c>
      <c r="F88" s="12">
        <f t="shared" si="12"/>
        <v>350000</v>
      </c>
      <c r="G88" s="13" t="s">
        <v>19</v>
      </c>
      <c r="H88" s="12">
        <v>0</v>
      </c>
      <c r="I88" s="12">
        <v>0</v>
      </c>
      <c r="J88" s="12">
        <v>0</v>
      </c>
      <c r="K88" s="12">
        <f t="shared" si="13"/>
        <v>0</v>
      </c>
      <c r="L88" s="25"/>
    </row>
    <row r="89" s="1" customFormat="1" customHeight="1" spans="1:12">
      <c r="A89" s="13">
        <v>87</v>
      </c>
      <c r="B89" s="11" t="s">
        <v>102</v>
      </c>
      <c r="C89" s="12">
        <v>90000</v>
      </c>
      <c r="D89" s="12">
        <v>0</v>
      </c>
      <c r="E89" s="12">
        <v>0</v>
      </c>
      <c r="F89" s="12">
        <f t="shared" si="12"/>
        <v>90000</v>
      </c>
      <c r="G89" s="13" t="s">
        <v>19</v>
      </c>
      <c r="H89" s="12">
        <v>90000</v>
      </c>
      <c r="I89" s="12">
        <v>0</v>
      </c>
      <c r="J89" s="12">
        <v>0</v>
      </c>
      <c r="K89" s="12">
        <f t="shared" si="13"/>
        <v>90000</v>
      </c>
      <c r="L89" s="25"/>
    </row>
    <row r="90" s="1" customFormat="1" customHeight="1" spans="1:12">
      <c r="A90" s="13">
        <v>88</v>
      </c>
      <c r="B90" s="11" t="s">
        <v>103</v>
      </c>
      <c r="C90" s="12">
        <v>785000</v>
      </c>
      <c r="D90" s="12">
        <v>0</v>
      </c>
      <c r="E90" s="12">
        <v>0</v>
      </c>
      <c r="F90" s="12">
        <f t="shared" si="12"/>
        <v>785000</v>
      </c>
      <c r="G90" s="13" t="s">
        <v>19</v>
      </c>
      <c r="H90" s="12">
        <v>0</v>
      </c>
      <c r="I90" s="12">
        <v>0</v>
      </c>
      <c r="J90" s="12">
        <v>0</v>
      </c>
      <c r="K90" s="12">
        <f t="shared" si="13"/>
        <v>0</v>
      </c>
      <c r="L90" s="25"/>
    </row>
    <row r="91" s="1" customFormat="1" customHeight="1" spans="1:12">
      <c r="A91" s="13">
        <v>89</v>
      </c>
      <c r="B91" s="11" t="s">
        <v>104</v>
      </c>
      <c r="C91" s="12">
        <v>320000</v>
      </c>
      <c r="D91" s="12">
        <v>0</v>
      </c>
      <c r="E91" s="12">
        <v>0</v>
      </c>
      <c r="F91" s="12">
        <f t="shared" si="12"/>
        <v>320000</v>
      </c>
      <c r="G91" s="13" t="s">
        <v>19</v>
      </c>
      <c r="H91" s="12"/>
      <c r="I91" s="12">
        <v>0</v>
      </c>
      <c r="J91" s="12">
        <v>0</v>
      </c>
      <c r="K91" s="12">
        <f t="shared" si="13"/>
        <v>0</v>
      </c>
      <c r="L91" s="25"/>
    </row>
    <row r="92" s="1" customFormat="1" customHeight="1" spans="1:12">
      <c r="A92" s="13">
        <v>90</v>
      </c>
      <c r="B92" s="11" t="s">
        <v>105</v>
      </c>
      <c r="C92" s="12">
        <v>23758.9</v>
      </c>
      <c r="D92" s="12">
        <v>2241.1</v>
      </c>
      <c r="E92" s="12">
        <v>0</v>
      </c>
      <c r="F92" s="12">
        <f>D92+C92</f>
        <v>26000</v>
      </c>
      <c r="G92" s="13" t="s">
        <v>15</v>
      </c>
      <c r="H92" s="12">
        <v>23753.85</v>
      </c>
      <c r="I92" s="12">
        <v>0</v>
      </c>
      <c r="J92" s="12">
        <v>0</v>
      </c>
      <c r="K92" s="12">
        <f t="shared" ref="K92:K102" si="14">SUM(H92:J92)</f>
        <v>23753.85</v>
      </c>
      <c r="L92" s="25" t="s">
        <v>106</v>
      </c>
    </row>
    <row r="93" s="1" customFormat="1" customHeight="1" spans="1:12">
      <c r="A93" s="13">
        <v>91</v>
      </c>
      <c r="B93" s="11" t="s">
        <v>107</v>
      </c>
      <c r="C93" s="12">
        <v>23059</v>
      </c>
      <c r="D93" s="12">
        <v>0</v>
      </c>
      <c r="E93" s="12">
        <v>0</v>
      </c>
      <c r="F93" s="12">
        <f>D93+C93</f>
        <v>23059</v>
      </c>
      <c r="G93" s="13" t="s">
        <v>15</v>
      </c>
      <c r="H93" s="12">
        <v>0</v>
      </c>
      <c r="I93" s="12">
        <v>0</v>
      </c>
      <c r="J93" s="12">
        <v>0</v>
      </c>
      <c r="K93" s="12">
        <f t="shared" si="14"/>
        <v>0</v>
      </c>
      <c r="L93" s="25" t="s">
        <v>106</v>
      </c>
    </row>
    <row r="94" s="1" customFormat="1" ht="51" customHeight="1" spans="1:12">
      <c r="A94" s="13">
        <v>92</v>
      </c>
      <c r="B94" s="11" t="s">
        <v>108</v>
      </c>
      <c r="C94" s="12">
        <v>140000</v>
      </c>
      <c r="D94" s="12">
        <v>0</v>
      </c>
      <c r="E94" s="12">
        <v>0</v>
      </c>
      <c r="F94" s="12">
        <f>D94+C94+E94</f>
        <v>140000</v>
      </c>
      <c r="G94" s="13" t="s">
        <v>15</v>
      </c>
      <c r="H94" s="12">
        <v>0</v>
      </c>
      <c r="I94" s="12">
        <v>0</v>
      </c>
      <c r="J94" s="12">
        <v>0</v>
      </c>
      <c r="K94" s="12">
        <f t="shared" si="14"/>
        <v>0</v>
      </c>
      <c r="L94" s="25" t="s">
        <v>109</v>
      </c>
    </row>
    <row r="95" s="1" customFormat="1" customHeight="1" spans="1:12">
      <c r="A95" s="13">
        <v>93</v>
      </c>
      <c r="B95" s="11" t="s">
        <v>110</v>
      </c>
      <c r="C95" s="12">
        <v>3000000</v>
      </c>
      <c r="D95" s="12">
        <v>992668.89</v>
      </c>
      <c r="E95" s="12">
        <v>35800</v>
      </c>
      <c r="F95" s="12">
        <f>D95+C95+E95</f>
        <v>4028468.89</v>
      </c>
      <c r="G95" s="13" t="s">
        <v>15</v>
      </c>
      <c r="H95" s="12">
        <v>3000000</v>
      </c>
      <c r="I95" s="12">
        <v>636235.56</v>
      </c>
      <c r="J95" s="12">
        <v>35800</v>
      </c>
      <c r="K95" s="12">
        <f t="shared" si="14"/>
        <v>3672035.56</v>
      </c>
      <c r="L95" s="25" t="s">
        <v>106</v>
      </c>
    </row>
    <row r="96" s="1" customFormat="1" ht="45" customHeight="1" spans="1:12">
      <c r="A96" s="13">
        <v>94</v>
      </c>
      <c r="B96" s="11" t="s">
        <v>111</v>
      </c>
      <c r="C96" s="12">
        <v>1239235.19</v>
      </c>
      <c r="D96" s="12">
        <v>121114.42</v>
      </c>
      <c r="E96" s="12">
        <v>0</v>
      </c>
      <c r="F96" s="12">
        <f t="shared" ref="F95:F101" si="15">D96+C96+E96</f>
        <v>1360349.61</v>
      </c>
      <c r="G96" s="13" t="s">
        <v>112</v>
      </c>
      <c r="H96" s="12">
        <v>0</v>
      </c>
      <c r="I96" s="12">
        <v>0</v>
      </c>
      <c r="J96" s="12">
        <v>0</v>
      </c>
      <c r="K96" s="12">
        <f t="shared" si="14"/>
        <v>0</v>
      </c>
      <c r="L96" s="25" t="s">
        <v>106</v>
      </c>
    </row>
    <row r="97" s="1" customFormat="1" customHeight="1" spans="1:12">
      <c r="A97" s="13">
        <v>95</v>
      </c>
      <c r="B97" s="11" t="s">
        <v>113</v>
      </c>
      <c r="C97" s="12">
        <v>27000</v>
      </c>
      <c r="D97" s="12">
        <v>0</v>
      </c>
      <c r="E97" s="12">
        <v>0</v>
      </c>
      <c r="F97" s="12">
        <f t="shared" si="15"/>
        <v>27000</v>
      </c>
      <c r="G97" s="13" t="s">
        <v>15</v>
      </c>
      <c r="H97" s="12">
        <v>24000</v>
      </c>
      <c r="I97" s="12">
        <v>0</v>
      </c>
      <c r="J97" s="12">
        <v>0</v>
      </c>
      <c r="K97" s="12">
        <f t="shared" si="14"/>
        <v>24000</v>
      </c>
      <c r="L97" s="25" t="s">
        <v>106</v>
      </c>
    </row>
    <row r="98" s="1" customFormat="1" customHeight="1" spans="1:12">
      <c r="A98" s="13">
        <v>96</v>
      </c>
      <c r="B98" s="11" t="s">
        <v>114</v>
      </c>
      <c r="C98" s="12">
        <v>151600</v>
      </c>
      <c r="D98" s="12">
        <v>30320</v>
      </c>
      <c r="E98" s="12">
        <v>0</v>
      </c>
      <c r="F98" s="12">
        <f t="shared" si="15"/>
        <v>181920</v>
      </c>
      <c r="G98" s="13" t="s">
        <v>15</v>
      </c>
      <c r="H98" s="12">
        <v>0</v>
      </c>
      <c r="I98" s="12">
        <v>0</v>
      </c>
      <c r="J98" s="12">
        <v>0</v>
      </c>
      <c r="K98" s="12">
        <f t="shared" si="14"/>
        <v>0</v>
      </c>
      <c r="L98" s="25" t="s">
        <v>106</v>
      </c>
    </row>
    <row r="99" s="1" customFormat="1" customHeight="1" spans="1:12">
      <c r="A99" s="13">
        <v>97</v>
      </c>
      <c r="B99" s="11" t="s">
        <v>115</v>
      </c>
      <c r="C99" s="12">
        <v>1036800</v>
      </c>
      <c r="D99" s="12">
        <v>0</v>
      </c>
      <c r="E99" s="12">
        <v>0</v>
      </c>
      <c r="F99" s="12">
        <f t="shared" si="15"/>
        <v>1036800</v>
      </c>
      <c r="G99" s="13" t="s">
        <v>15</v>
      </c>
      <c r="H99" s="12">
        <v>0</v>
      </c>
      <c r="I99" s="12">
        <v>0</v>
      </c>
      <c r="J99" s="12">
        <v>0</v>
      </c>
      <c r="K99" s="12">
        <f t="shared" si="14"/>
        <v>0</v>
      </c>
      <c r="L99" s="25" t="s">
        <v>106</v>
      </c>
    </row>
    <row r="100" s="1" customFormat="1" customHeight="1" spans="1:12">
      <c r="A100" s="13">
        <v>98</v>
      </c>
      <c r="B100" s="11" t="s">
        <v>116</v>
      </c>
      <c r="C100" s="12">
        <v>1540000</v>
      </c>
      <c r="D100" s="12">
        <v>119024.89</v>
      </c>
      <c r="E100" s="12">
        <v>0</v>
      </c>
      <c r="F100" s="12">
        <f t="shared" si="15"/>
        <v>1659024.89</v>
      </c>
      <c r="G100" s="13" t="s">
        <v>15</v>
      </c>
      <c r="H100" s="12">
        <v>0</v>
      </c>
      <c r="I100" s="12">
        <v>0</v>
      </c>
      <c r="J100" s="12">
        <v>0</v>
      </c>
      <c r="K100" s="12">
        <f t="shared" si="14"/>
        <v>0</v>
      </c>
      <c r="L100" s="25" t="s">
        <v>106</v>
      </c>
    </row>
    <row r="101" s="1" customFormat="1" customHeight="1" spans="1:12">
      <c r="A101" s="13"/>
      <c r="B101" s="11"/>
      <c r="C101" s="12"/>
      <c r="D101" s="12"/>
      <c r="E101" s="12"/>
      <c r="F101" s="12"/>
      <c r="G101" s="13"/>
      <c r="H101" s="12"/>
      <c r="I101" s="12"/>
      <c r="J101" s="12"/>
      <c r="K101" s="12"/>
      <c r="L101" s="25"/>
    </row>
    <row r="102" s="1" customFormat="1" customHeight="1" spans="1:12">
      <c r="A102" s="13"/>
      <c r="B102" s="11"/>
      <c r="C102" s="12"/>
      <c r="D102" s="12"/>
      <c r="E102" s="12"/>
      <c r="F102" s="12"/>
      <c r="G102" s="13"/>
      <c r="H102" s="12"/>
      <c r="I102" s="12"/>
      <c r="J102" s="12"/>
      <c r="K102" s="12"/>
      <c r="L102" s="25"/>
    </row>
    <row r="103" s="1" customFormat="1" customHeight="1" spans="1:12">
      <c r="A103" s="13" t="s">
        <v>117</v>
      </c>
      <c r="B103" s="11"/>
      <c r="C103" s="12">
        <f>SUM(C4:C91)</f>
        <v>1383939263.03</v>
      </c>
      <c r="D103" s="12">
        <f>SUM(D4:D91)</f>
        <v>344725984.317003</v>
      </c>
      <c r="E103" s="12">
        <f>SUM(E4:E91)</f>
        <v>710592</v>
      </c>
      <c r="F103" s="12">
        <f>SUM(F4:F100)</f>
        <v>1737858461.737</v>
      </c>
      <c r="G103" s="12"/>
      <c r="H103" s="12">
        <f>SUM(H4:H91)</f>
        <v>891448367.36</v>
      </c>
      <c r="I103" s="12">
        <f>SUM(I4:I91)</f>
        <v>167221327.845909</v>
      </c>
      <c r="J103" s="12">
        <f>SUM(J4:J91)</f>
        <v>1027216</v>
      </c>
      <c r="K103" s="12">
        <f>SUM(K4:K101)</f>
        <v>1063416700.61591</v>
      </c>
      <c r="L103" s="25"/>
    </row>
    <row r="105" customHeight="1" spans="11:11">
      <c r="K105" s="32"/>
    </row>
  </sheetData>
  <sheetProtection formatCells="0" insertHyperlinks="0" autoFilter="0"/>
  <autoFilter xmlns:etc="http://www.wps.cn/officeDocument/2017/etCustomData" ref="A3:N100" etc:filterBottomFollowUsedRange="0">
    <extLst/>
  </autoFilter>
  <mergeCells count="31">
    <mergeCell ref="A1:L1"/>
    <mergeCell ref="C2:F2"/>
    <mergeCell ref="H2:K2"/>
    <mergeCell ref="A2:A3"/>
    <mergeCell ref="A11:A12"/>
    <mergeCell ref="A29:A30"/>
    <mergeCell ref="A35:A36"/>
    <mergeCell ref="A71:A72"/>
    <mergeCell ref="B2:B3"/>
    <mergeCell ref="B11:B12"/>
    <mergeCell ref="B29:B30"/>
    <mergeCell ref="B35:B36"/>
    <mergeCell ref="B71:B72"/>
    <mergeCell ref="C11:C12"/>
    <mergeCell ref="C29:C30"/>
    <mergeCell ref="C35:C36"/>
    <mergeCell ref="C71:C72"/>
    <mergeCell ref="D11:D12"/>
    <mergeCell ref="D29:D30"/>
    <mergeCell ref="D35:D36"/>
    <mergeCell ref="D71:D72"/>
    <mergeCell ref="E11:E12"/>
    <mergeCell ref="E35:E36"/>
    <mergeCell ref="E71:E72"/>
    <mergeCell ref="F11:F12"/>
    <mergeCell ref="F29:F30"/>
    <mergeCell ref="F35:F36"/>
    <mergeCell ref="F71:F72"/>
    <mergeCell ref="G2:G3"/>
    <mergeCell ref="L2:L3"/>
    <mergeCell ref="L11:L12"/>
  </mergeCells>
  <printOptions horizontalCentered="1"/>
  <pageMargins left="0.708661417322835" right="0.708661417322835" top="0.58" bottom="0.81" header="0.31496062992126" footer="0.8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债权清册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朵朵</cp:lastModifiedBy>
  <dcterms:created xsi:type="dcterms:W3CDTF">2019-02-04T21:23:00Z</dcterms:created>
  <cp:lastPrinted>2024-04-17T08:07:00Z</cp:lastPrinted>
  <dcterms:modified xsi:type="dcterms:W3CDTF">2024-12-09T02:16:22Z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ubyTemplateID" linkTarget="0">
    <vt:lpwstr>14</vt:lpwstr>
  </property>
  <property fmtid="{D5CDD505-2E9C-101B-9397-08002B2CF9AE}" pid="4" name="ICV">
    <vt:lpwstr>2E456B80D2644031B96F8C6589A42F86_13</vt:lpwstr>
  </property>
</Properties>
</file>